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Nowy folder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ofertowy'!$B$1:$K$93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7" i="3" l="1"/>
  <c r="O86" i="3"/>
  <c r="O85" i="3"/>
  <c r="O83" i="3"/>
  <c r="O82" i="3"/>
  <c r="O81" i="3"/>
  <c r="O80" i="3"/>
  <c r="O79" i="3"/>
  <c r="O78" i="3"/>
  <c r="O77" i="3"/>
  <c r="O76" i="3"/>
  <c r="O75" i="3"/>
  <c r="O74" i="3"/>
  <c r="O73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29" i="3"/>
  <c r="M87" i="3"/>
  <c r="N87" i="3" s="1"/>
  <c r="H87" i="3"/>
  <c r="J87" i="3" s="1"/>
  <c r="K87" i="3" s="1"/>
  <c r="M86" i="3"/>
  <c r="N86" i="3" s="1"/>
  <c r="H86" i="3"/>
  <c r="J86" i="3" s="1"/>
  <c r="K86" i="3" s="1"/>
  <c r="M85" i="3"/>
  <c r="N85" i="3" s="1"/>
  <c r="H85" i="3"/>
  <c r="J85" i="3" s="1"/>
  <c r="K85" i="3" s="1"/>
  <c r="M83" i="3"/>
  <c r="N83" i="3" s="1"/>
  <c r="H83" i="3"/>
  <c r="M82" i="3"/>
  <c r="N82" i="3" s="1"/>
  <c r="H82" i="3"/>
  <c r="J82" i="3" s="1"/>
  <c r="K82" i="3" s="1"/>
  <c r="M81" i="3"/>
  <c r="N81" i="3" s="1"/>
  <c r="H81" i="3"/>
  <c r="J81" i="3" s="1"/>
  <c r="K81" i="3" s="1"/>
  <c r="M80" i="3"/>
  <c r="N80" i="3" s="1"/>
  <c r="H80" i="3"/>
  <c r="J80" i="3" s="1"/>
  <c r="K80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J68" i="3" s="1"/>
  <c r="K68" i="3" s="1"/>
  <c r="M67" i="3"/>
  <c r="N67" i="3" s="1"/>
  <c r="H67" i="3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2" i="3"/>
  <c r="N52" i="3" s="1"/>
  <c r="H52" i="3"/>
  <c r="J52" i="3" s="1"/>
  <c r="K52" i="3" s="1"/>
  <c r="M51" i="3"/>
  <c r="N51" i="3" s="1"/>
  <c r="H51" i="3"/>
  <c r="J51" i="3" s="1"/>
  <c r="K51" i="3" s="1"/>
  <c r="M50" i="3"/>
  <c r="N50" i="3" s="1"/>
  <c r="H50" i="3"/>
  <c r="J50" i="3" s="1"/>
  <c r="K50" i="3" s="1"/>
  <c r="M49" i="3"/>
  <c r="N49" i="3" s="1"/>
  <c r="H49" i="3"/>
  <c r="J49" i="3" s="1"/>
  <c r="K49" i="3" s="1"/>
  <c r="M48" i="3"/>
  <c r="N48" i="3" s="1"/>
  <c r="H48" i="3"/>
  <c r="J48" i="3" s="1"/>
  <c r="K48" i="3" s="1"/>
  <c r="M47" i="3"/>
  <c r="N47" i="3" s="1"/>
  <c r="H47" i="3"/>
  <c r="M45" i="3"/>
  <c r="N45" i="3" s="1"/>
  <c r="H45" i="3"/>
  <c r="J45" i="3" s="1"/>
  <c r="K45" i="3" s="1"/>
  <c r="M44" i="3"/>
  <c r="N44" i="3" s="1"/>
  <c r="H44" i="3"/>
  <c r="J44" i="3" s="1"/>
  <c r="K44" i="3" s="1"/>
  <c r="M43" i="3"/>
  <c r="N43" i="3" s="1"/>
  <c r="H43" i="3"/>
  <c r="J43" i="3" s="1"/>
  <c r="K43" i="3" s="1"/>
  <c r="M42" i="3"/>
  <c r="N42" i="3" s="1"/>
  <c r="H42" i="3"/>
  <c r="J42" i="3" s="1"/>
  <c r="K42" i="3" s="1"/>
  <c r="M41" i="3"/>
  <c r="N41" i="3" s="1"/>
  <c r="H41" i="3"/>
  <c r="J41" i="3" s="1"/>
  <c r="K41" i="3" s="1"/>
  <c r="M40" i="3"/>
  <c r="N40" i="3" s="1"/>
  <c r="H40" i="3"/>
  <c r="J40" i="3" s="1"/>
  <c r="K40" i="3" s="1"/>
  <c r="M39" i="3"/>
  <c r="N39" i="3" s="1"/>
  <c r="H39" i="3"/>
  <c r="J39" i="3" s="1"/>
  <c r="K39" i="3" s="1"/>
  <c r="M38" i="3"/>
  <c r="N38" i="3" s="1"/>
  <c r="H38" i="3"/>
  <c r="M37" i="3"/>
  <c r="N37" i="3" s="1"/>
  <c r="H37" i="3"/>
  <c r="J37" i="3" s="1"/>
  <c r="K37" i="3" s="1"/>
  <c r="M36" i="3"/>
  <c r="N36" i="3" s="1"/>
  <c r="H36" i="3"/>
  <c r="J36" i="3" s="1"/>
  <c r="K36" i="3" s="1"/>
  <c r="M35" i="3"/>
  <c r="N35" i="3" s="1"/>
  <c r="H35" i="3"/>
  <c r="J35" i="3" s="1"/>
  <c r="K35" i="3" s="1"/>
  <c r="M34" i="3"/>
  <c r="N34" i="3" s="1"/>
  <c r="H34" i="3"/>
  <c r="J34" i="3" s="1"/>
  <c r="K34" i="3" s="1"/>
  <c r="M33" i="3"/>
  <c r="N33" i="3" s="1"/>
  <c r="H33" i="3"/>
  <c r="J33" i="3" s="1"/>
  <c r="K33" i="3" s="1"/>
  <c r="M32" i="3"/>
  <c r="N32" i="3" s="1"/>
  <c r="H32" i="3"/>
  <c r="J32" i="3" s="1"/>
  <c r="K32" i="3" s="1"/>
  <c r="M31" i="3"/>
  <c r="N31" i="3" s="1"/>
  <c r="H31" i="3"/>
  <c r="J31" i="3" s="1"/>
  <c r="K31" i="3" s="1"/>
  <c r="M29" i="3"/>
  <c r="N29" i="3" s="1"/>
  <c r="H29" i="3"/>
  <c r="J29" i="3" l="1"/>
  <c r="K29" i="3" s="1"/>
  <c r="H89" i="3"/>
  <c r="J47" i="3"/>
  <c r="K47" i="3" s="1"/>
  <c r="J67" i="3"/>
  <c r="K67" i="3" s="1"/>
  <c r="J38" i="3"/>
  <c r="K38" i="3" s="1"/>
  <c r="J83" i="3"/>
  <c r="K83" i="3" s="1"/>
  <c r="O88" i="3"/>
  <c r="C91" i="3" s="1"/>
  <c r="N88" i="3"/>
  <c r="C88" i="3" s="1"/>
  <c r="H90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2" i="3" s="1"/>
  <c r="B10" i="4"/>
  <c r="B9" i="4"/>
</calcChain>
</file>

<file path=xl/sharedStrings.xml><?xml version="1.0" encoding="utf-8"?>
<sst xmlns="http://schemas.openxmlformats.org/spreadsheetml/2006/main" count="300" uniqueCount="210">
  <si>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</si>
  <si>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</si>
  <si>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</si>
  <si>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</si>
  <si>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</si>
  <si>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</si>
  <si>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</si>
  <si>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</si>
  <si>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</si>
  <si>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</si>
  <si>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</t>
  </si>
  <si>
    <t>HA</t>
  </si>
  <si>
    <t>TSZT</t>
  </si>
  <si>
    <t>103.01</t>
  </si>
  <si>
    <t>TRAN-SADZ</t>
  </si>
  <si>
    <t>Transport sadzonek z zakupu</t>
  </si>
  <si>
    <t>M3P</t>
  </si>
  <si>
    <t>Bronowanie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</si>
  <si>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</si>
  <si>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</si>
  <si>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</si>
  <si>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</si>
  <si>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</si>
  <si>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</si>
  <si>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</si>
  <si>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</si>
  <si>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</si>
  <si>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229</t>
  </si>
  <si>
    <t>WYOR-CK</t>
  </si>
  <si>
    <t>Wyorywanie i podcinanie sadzonek ciągnikowym wyorywaczem klamrowych</t>
  </si>
  <si>
    <t>230</t>
  </si>
  <si>
    <t>WYOR-CS</t>
  </si>
  <si>
    <t>Wyorywanie lub podcinanie sadzonek ciągnikowym podcinaczem sekcyjnym</t>
  </si>
  <si>
    <t>231</t>
  </si>
  <si>
    <t>ORKA-ŁOP</t>
  </si>
  <si>
    <t>Orka łopatą mechaniczną</t>
  </si>
  <si>
    <t>232</t>
  </si>
  <si>
    <t>WŁÓK-SC</t>
  </si>
  <si>
    <t>Wyrównywanie powierzchni włóką</t>
  </si>
  <si>
    <t>233</t>
  </si>
  <si>
    <t>WAŁ-SC</t>
  </si>
  <si>
    <t>Wałowanie pełnej orki - jednokrotne</t>
  </si>
  <si>
    <t>234</t>
  </si>
  <si>
    <t>WYC-SC</t>
  </si>
  <si>
    <t>Wyciskanie rządków siewnych lub wyciskanie szpar</t>
  </si>
  <si>
    <t>235</t>
  </si>
  <si>
    <t>SPUL-O</t>
  </si>
  <si>
    <t>Wzruszanie gleby na międzyrzędach opielaczem ręcznym</t>
  </si>
  <si>
    <t>236</t>
  </si>
  <si>
    <t>SPUL-R</t>
  </si>
  <si>
    <t>Spulchnianie gleby na międzyrzędach dla DB i BK również w okresie wschodów</t>
  </si>
  <si>
    <t>238</t>
  </si>
  <si>
    <t>ZB-KAM</t>
  </si>
  <si>
    <t>Zbiór i wywóz kamieni</t>
  </si>
  <si>
    <t>239</t>
  </si>
  <si>
    <t>NAW-MINEC</t>
  </si>
  <si>
    <t>Nawożenie mineralne w sadzonkach -wykonywane mechanicznie</t>
  </si>
  <si>
    <t>240</t>
  </si>
  <si>
    <t>SIEW-KC</t>
  </si>
  <si>
    <t>Rozsiew kompostu rozrzutnikiem</t>
  </si>
  <si>
    <t>241</t>
  </si>
  <si>
    <t>SIEW-NC</t>
  </si>
  <si>
    <t>Rozsiew nawozów startowo rozrzutnikiem</t>
  </si>
  <si>
    <t>243</t>
  </si>
  <si>
    <t>NAW-MIND</t>
  </si>
  <si>
    <t>Nawożenie mineralne - dolistne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</si>
  <si>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</si>
  <si>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</si>
  <si>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</si>
  <si>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</si>
  <si>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</si>
  <si>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</si>
  <si>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</si>
  <si>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</si>
  <si>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</si>
  <si>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252</t>
  </si>
  <si>
    <t>PRZER-NAS</t>
  </si>
  <si>
    <t>Przerywanie nadmiarów siewów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</si>
  <si>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</si>
  <si>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</si>
  <si>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</si>
  <si>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</si>
  <si>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</si>
  <si>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</si>
  <si>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</si>
  <si>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</si>
  <si>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</si>
  <si>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</si>
  <si>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</si>
  <si>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</si>
  <si>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</si>
  <si>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</si>
  <si>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</si>
  <si>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281</t>
  </si>
  <si>
    <t>ŻEL-1</t>
  </si>
  <si>
    <t>Żelowanie 1-latek</t>
  </si>
  <si>
    <t>282</t>
  </si>
  <si>
    <t>ŻEL-2</t>
  </si>
  <si>
    <t>Żelowanie 2-latek</t>
  </si>
  <si>
    <t>283</t>
  </si>
  <si>
    <t>ŻEL-IL</t>
  </si>
  <si>
    <t>Żelowanie sadzonek pozostałych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</si>
  <si>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</si>
  <si>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</si>
  <si>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</si>
  <si>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</si>
  <si>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</si>
  <si>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</si>
  <si>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</si>
  <si>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</si>
  <si>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</si>
  <si>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288</t>
  </si>
  <si>
    <t>SIEW-DC</t>
  </si>
  <si>
    <t>Siew nasion drobnych</t>
  </si>
  <si>
    <t>289</t>
  </si>
  <si>
    <t>SIEW-GC</t>
  </si>
  <si>
    <t>Siew nasion grubych</t>
  </si>
  <si>
    <t>291.01</t>
  </si>
  <si>
    <t>PIASK-S</t>
  </si>
  <si>
    <t>Piaskowanie siewów - mechanicznie</t>
  </si>
  <si>
    <t>292</t>
  </si>
  <si>
    <t>SIEW-R</t>
  </si>
  <si>
    <t>Siew nasion</t>
  </si>
  <si>
    <t>293.01</t>
  </si>
  <si>
    <t>SIEW-C</t>
  </si>
  <si>
    <t>Mechaniczny wysiew nasion na ugorze zielonym</t>
  </si>
  <si>
    <t>303</t>
  </si>
  <si>
    <t>GRAB-R</t>
  </si>
  <si>
    <t>Wygrabianie powierzchni z korzeni i pozostałości drzewnych</t>
  </si>
  <si>
    <t>304</t>
  </si>
  <si>
    <t>SADZ-SW+D</t>
  </si>
  <si>
    <t>Sadzenie wielolatek w szkółkach zadrzewieniowych wraz z ręcznym przygotowaniem dołków</t>
  </si>
  <si>
    <t>305</t>
  </si>
  <si>
    <t>WIĄZ-PE</t>
  </si>
  <si>
    <t>Wiązanie sadzonek w pęczki i etykietowanie</t>
  </si>
  <si>
    <t>KG</t>
  </si>
  <si>
    <t>321.01</t>
  </si>
  <si>
    <t>N-ZSPNDG</t>
  </si>
  <si>
    <t>Zbiór szyszek z plantacji nasiennych daglezjowych</t>
  </si>
  <si>
    <t>328</t>
  </si>
  <si>
    <t>ZB-NASDB</t>
  </si>
  <si>
    <t>Zbiór nasion dęba</t>
  </si>
  <si>
    <t>329</t>
  </si>
  <si>
    <t>ZB-NASBK</t>
  </si>
  <si>
    <t>Zbiór nasion buka</t>
  </si>
  <si>
    <t>330</t>
  </si>
  <si>
    <t>ZB-NASBRZ</t>
  </si>
  <si>
    <t>Zbiór nasion brzozy</t>
  </si>
  <si>
    <t>331</t>
  </si>
  <si>
    <t>ZB-NASLP</t>
  </si>
  <si>
    <t>Zbiór nasion lipy</t>
  </si>
  <si>
    <t>332</t>
  </si>
  <si>
    <t>ZB-NASGB</t>
  </si>
  <si>
    <t>Zbiór nasion graba</t>
  </si>
  <si>
    <t>333</t>
  </si>
  <si>
    <t>ZB-NASWZ</t>
  </si>
  <si>
    <t>Zbiór nasion wiązu</t>
  </si>
  <si>
    <t>333.01</t>
  </si>
  <si>
    <t>ZB-NASKLJ</t>
  </si>
  <si>
    <t>Zbiór nasion JW, KL</t>
  </si>
  <si>
    <t>333.04</t>
  </si>
  <si>
    <t>ZB-NASOL</t>
  </si>
  <si>
    <t>Zbiór nasion OLC, OLS</t>
  </si>
  <si>
    <t>333.06</t>
  </si>
  <si>
    <t>ZB-NASŚLA</t>
  </si>
  <si>
    <t>Zbiór nasion śliwy ałyczy</t>
  </si>
  <si>
    <t>333.07</t>
  </si>
  <si>
    <t>ZB-NAS-M</t>
  </si>
  <si>
    <t>Zbiór nasion o owocach mięsistych tj. jabłoń i grusza</t>
  </si>
  <si>
    <t>334</t>
  </si>
  <si>
    <t>ZB-NASP</t>
  </si>
  <si>
    <t>Zbiór nasion pozostałych gatunków</t>
  </si>
  <si>
    <t xml:space="preserve"> 11, 117, 157, 161, 163, 165, 167, 169, 171, 180, 183, 209, 307, 336, 340, 343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</si>
  <si>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</si>
  <si>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</si>
  <si>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</si>
  <si>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</si>
  <si>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</si>
  <si>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</si>
  <si>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</si>
  <si>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</si>
  <si>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</si>
  <si>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</si>
  <si>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</si>
  <si>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</si>
  <si>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</si>
  <si>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</si>
  <si>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</si>
  <si>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</si>
  <si>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</si>
  <si>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</si>
  <si>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</si>
  <si>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</si>
  <si>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</si>
  <si>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</si>
  <si>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</si>
  <si>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</si>
  <si>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</si>
  <si>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</si>
  <si>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</si>
  <si>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</si>
  <si>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</si>
  <si>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</si>
  <si>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</si>
  <si>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</si>
  <si>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</si>
  <si>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</si>
  <si>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</si>
  <si>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</si>
  <si>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9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</si>
</sst>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1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3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2" fillId="2" borderId="0" xfId="0" applyNumberFormat="1" applyFont="1" applyFill="1" applyBorder="1" applyAlignment="1">
      <alignment horizontal="right"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5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5" xfId="2" applyFill="1" applyBorder="1" applyProtection="1">
      <protection locked="0"/>
    </xf>
    <xf numFmtId="0" fontId="15" fillId="6" borderId="1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NumberFormat="1" applyFont="1" applyFill="1" applyAlignment="1">
      <alignment vertical="center"/>
    </xf>
    <xf numFmtId="49" fontId="23" fillId="2" borderId="0" xfId="0" applyNumberFormat="1" applyFont="1" applyFill="1" applyAlignment="1">
      <alignment horizontal="center" vertical="center"/>
    </xf>
    <xf numFmtId="49" fontId="24" fillId="3" borderId="4" xfId="0" applyNumberFormat="1" applyFont="1" applyFill="1" applyBorder="1" applyAlignment="1">
      <alignment horizontal="center" vertical="center" wrapText="1"/>
    </xf>
    <xf numFmtId="4" fontId="25" fillId="2" borderId="4" xfId="0" applyNumberFormat="1" applyFont="1" applyFill="1" applyBorder="1" applyAlignment="1" applyProtection="1">
      <alignment vertical="center"/>
      <protection locked="0"/>
    </xf>
    <xf numFmtId="49" fontId="17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4" fontId="12" fillId="2" borderId="15" xfId="0" applyNumberFormat="1" applyFont="1" applyFill="1" applyBorder="1" applyAlignment="1" applyProtection="1">
      <alignment horizontal="center" vertical="center"/>
      <protection locked="0"/>
    </xf>
    <xf numFmtId="4" fontId="12" fillId="2" borderId="2" xfId="0" applyNumberFormat="1" applyFont="1" applyFill="1" applyBorder="1" applyAlignment="1" applyProtection="1">
      <alignment horizontal="center" vertical="center"/>
      <protection locked="0"/>
    </xf>
    <xf numFmtId="0" fontId="21" fillId="2" borderId="9" xfId="0" applyFont="1" applyFill="1" applyBorder="1" applyAlignment="1">
      <alignment horizontal="left" vertical="top" wrapText="1"/>
    </xf>
    <xf numFmtId="0" fontId="21" fillId="2" borderId="10" xfId="0" applyFont="1" applyFill="1" applyBorder="1" applyAlignment="1">
      <alignment horizontal="left" vertical="top" wrapText="1"/>
    </xf>
    <xf numFmtId="0" fontId="21" fillId="2" borderId="11" xfId="0" applyFont="1" applyFill="1" applyBorder="1" applyAlignment="1">
      <alignment horizontal="left" vertical="top" wrapText="1"/>
    </xf>
    <xf numFmtId="0" fontId="21" fillId="2" borderId="12" xfId="0" applyFont="1" applyFill="1" applyBorder="1" applyAlignment="1">
      <alignment horizontal="left" vertical="top" wrapText="1"/>
    </xf>
    <xf numFmtId="0" fontId="21" fillId="2" borderId="13" xfId="0" applyFont="1" applyFill="1" applyBorder="1" applyAlignment="1">
      <alignment horizontal="left" vertical="top" wrapText="1"/>
    </xf>
    <xf numFmtId="0" fontId="21" fillId="2" borderId="14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2" fillId="2" borderId="6" xfId="0" applyNumberFormat="1" applyFont="1" applyFill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2" fillId="2" borderId="8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8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5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9"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workbookViewId="0">
      <selection activeCell="K5" activeCellId="2" sqref="B1:D5 H5:J5 K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11.140625" customWidth="1"/>
    <col min="7" max="7" width="12" style="69" customWidth="1"/>
    <col min="8" max="8" width="18.140625" style="10" customWidth="1"/>
    <col min="9" max="9" width="6.7109375" style="10" bestFit="1" customWidth="1"/>
    <col min="10" max="10" width="14.42578125" style="10" customWidth="1"/>
    <col min="11" max="11" width="17.7109375" style="10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86"/>
      <c r="C1" s="87"/>
      <c r="D1" s="88"/>
      <c r="G1" s="61"/>
      <c r="H1" s="7"/>
      <c r="I1" s="7"/>
      <c r="J1" s="59" t="s">
        <v>206</v>
      </c>
      <c r="K1" s="7"/>
    </row>
    <row r="2" spans="2:20" s="1" customFormat="1" ht="17.649999999999999" customHeight="1" x14ac:dyDescent="0.2">
      <c r="B2" s="89"/>
      <c r="C2" s="90"/>
      <c r="D2" s="91"/>
      <c r="G2" s="61"/>
      <c r="H2" s="7"/>
      <c r="I2" s="8"/>
      <c r="J2" s="8"/>
      <c r="K2" s="8"/>
    </row>
    <row r="3" spans="2:20" s="1" customFormat="1" ht="21.75" customHeight="1" x14ac:dyDescent="0.2">
      <c r="B3" s="89"/>
      <c r="C3" s="90"/>
      <c r="D3" s="91"/>
      <c r="G3" s="61"/>
      <c r="H3" s="7"/>
      <c r="I3" s="7"/>
      <c r="J3" s="7"/>
      <c r="K3" s="7"/>
    </row>
    <row r="4" spans="2:20" s="1" customFormat="1" ht="2.65" customHeight="1" x14ac:dyDescent="0.2">
      <c r="B4" s="89"/>
      <c r="C4" s="90"/>
      <c r="D4" s="91"/>
      <c r="G4" s="61"/>
      <c r="H4" s="7"/>
      <c r="I4" s="7"/>
      <c r="J4" s="7"/>
      <c r="K4" s="7"/>
    </row>
    <row r="5" spans="2:20" s="1" customFormat="1" ht="42" customHeight="1" x14ac:dyDescent="0.2">
      <c r="B5" s="92"/>
      <c r="C5" s="93"/>
      <c r="D5" s="94"/>
      <c r="G5" s="62"/>
      <c r="H5" s="95"/>
      <c r="I5" s="95"/>
      <c r="J5" s="95"/>
      <c r="K5" s="96"/>
      <c r="L5" s="60"/>
      <c r="M5" s="60"/>
      <c r="N5" s="60"/>
      <c r="O5" s="60"/>
      <c r="P5" s="60"/>
      <c r="Q5" s="60"/>
      <c r="R5" s="60"/>
      <c r="S5" s="60"/>
      <c r="T5" s="60"/>
    </row>
    <row r="6" spans="2:20" s="1" customFormat="1" ht="2.65" customHeight="1" x14ac:dyDescent="0.2">
      <c r="B6" s="58"/>
      <c r="C6" s="58"/>
      <c r="D6" s="58"/>
      <c r="G6" s="62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</row>
    <row r="7" spans="2:20" s="1" customFormat="1" ht="19.7" customHeight="1" x14ac:dyDescent="0.2">
      <c r="B7" s="70" t="s">
        <v>205</v>
      </c>
      <c r="C7" s="70"/>
      <c r="D7" s="70"/>
      <c r="G7" s="62"/>
      <c r="H7" s="71" t="s">
        <v>207</v>
      </c>
      <c r="I7" s="71"/>
      <c r="J7" s="71"/>
      <c r="K7" s="71" t="s">
        <v>208</v>
      </c>
      <c r="L7" s="71"/>
      <c r="M7" s="60"/>
      <c r="N7" s="60"/>
      <c r="O7" s="60"/>
      <c r="P7" s="60"/>
      <c r="Q7" s="60"/>
      <c r="R7" s="60"/>
      <c r="S7" s="60"/>
      <c r="T7" s="60"/>
    </row>
    <row r="8" spans="2:20" s="1" customFormat="1" ht="10.7" customHeight="1" x14ac:dyDescent="0.2">
      <c r="B8" s="58"/>
      <c r="C8" s="58"/>
      <c r="D8" s="58"/>
      <c r="G8" s="62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2:20" s="1" customFormat="1" ht="2.65" customHeight="1" x14ac:dyDescent="0.2">
      <c r="B9" s="58"/>
      <c r="C9" s="58"/>
      <c r="D9" s="58"/>
      <c r="G9" s="63"/>
      <c r="H9" s="9"/>
      <c r="I9" s="9"/>
      <c r="J9" s="9"/>
      <c r="K9" s="9"/>
    </row>
    <row r="10" spans="2:20" s="1" customFormat="1" ht="3.2" customHeight="1" x14ac:dyDescent="0.2">
      <c r="B10" s="58"/>
      <c r="C10" s="58"/>
      <c r="D10" s="58"/>
      <c r="G10" s="63"/>
      <c r="H10" s="9"/>
      <c r="I10" s="9"/>
      <c r="J10" s="9"/>
      <c r="K10" s="9"/>
    </row>
    <row r="11" spans="2:20" s="1" customFormat="1" ht="3.75" customHeight="1" x14ac:dyDescent="0.2">
      <c r="B11" s="58"/>
      <c r="C11" s="58"/>
      <c r="D11" s="58"/>
      <c r="G11" s="63"/>
      <c r="H11" s="9"/>
      <c r="I11" s="9"/>
      <c r="J11" s="9"/>
      <c r="K11" s="9"/>
    </row>
    <row r="12" spans="2:20" s="1" customFormat="1" ht="15.95" customHeight="1" x14ac:dyDescent="0.2">
      <c r="B12" s="58"/>
      <c r="C12" s="58"/>
      <c r="D12" s="58"/>
      <c r="G12" s="61"/>
      <c r="H12" s="7"/>
      <c r="I12" s="7"/>
      <c r="J12" s="7"/>
      <c r="K12" s="7"/>
    </row>
    <row r="13" spans="2:20" s="1" customFormat="1" ht="48.6" customHeight="1" x14ac:dyDescent="0.2">
      <c r="G13" s="61"/>
      <c r="H13" s="7"/>
      <c r="I13" s="7"/>
      <c r="J13" s="7"/>
      <c r="K13" s="7"/>
    </row>
    <row r="14" spans="2:20" s="1" customFormat="1" ht="24" customHeight="1" x14ac:dyDescent="0.2">
      <c r="B14" s="81" t="s">
        <v>187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2:20" s="1" customFormat="1" ht="57.6" customHeight="1" x14ac:dyDescent="0.2">
      <c r="G15" s="61"/>
      <c r="H15" s="7"/>
      <c r="I15" s="7"/>
      <c r="J15" s="7"/>
      <c r="K15" s="7"/>
    </row>
    <row r="16" spans="2:20" s="1" customFormat="1" ht="20.85" customHeight="1" x14ac:dyDescent="0.2">
      <c r="B16" s="4" t="s">
        <v>183</v>
      </c>
      <c r="C16" s="4"/>
      <c r="D16" s="4"/>
      <c r="G16" s="61"/>
      <c r="H16" s="7"/>
      <c r="I16" s="7"/>
      <c r="J16" s="7"/>
      <c r="K16" s="7"/>
    </row>
    <row r="17" spans="2:15" s="1" customFormat="1" ht="3.2" customHeight="1" x14ac:dyDescent="0.2">
      <c r="G17" s="61"/>
      <c r="H17" s="7"/>
      <c r="I17" s="7"/>
      <c r="J17" s="7"/>
      <c r="K17" s="7"/>
    </row>
    <row r="18" spans="2:15" s="1" customFormat="1" ht="20.85" customHeight="1" x14ac:dyDescent="0.2">
      <c r="B18" s="4" t="s">
        <v>184</v>
      </c>
      <c r="C18" s="4"/>
      <c r="D18" s="4"/>
      <c r="G18" s="61"/>
      <c r="H18" s="7"/>
      <c r="I18" s="7"/>
      <c r="J18" s="7"/>
      <c r="K18" s="7"/>
    </row>
    <row r="19" spans="2:15" s="1" customFormat="1" ht="3.75" customHeight="1" x14ac:dyDescent="0.2">
      <c r="G19" s="61"/>
      <c r="H19" s="7"/>
      <c r="I19" s="7"/>
      <c r="J19" s="7"/>
      <c r="K19" s="7"/>
    </row>
    <row r="20" spans="2:15" s="1" customFormat="1" ht="20.85" customHeight="1" x14ac:dyDescent="0.2">
      <c r="B20" s="4" t="s">
        <v>185</v>
      </c>
      <c r="C20" s="4"/>
      <c r="D20" s="4"/>
      <c r="G20" s="61"/>
      <c r="H20" s="7"/>
      <c r="I20" s="7"/>
      <c r="J20" s="7"/>
      <c r="K20" s="7"/>
    </row>
    <row r="21" spans="2:15" s="1" customFormat="1" ht="2.65" customHeight="1" x14ac:dyDescent="0.2">
      <c r="G21" s="61"/>
      <c r="H21" s="7"/>
      <c r="I21" s="7"/>
      <c r="J21" s="7"/>
      <c r="K21" s="7"/>
    </row>
    <row r="22" spans="2:15" s="1" customFormat="1" ht="20.85" customHeight="1" x14ac:dyDescent="0.2">
      <c r="B22" s="4" t="s">
        <v>186</v>
      </c>
      <c r="C22" s="4"/>
      <c r="D22" s="4"/>
      <c r="G22" s="61"/>
      <c r="H22" s="7"/>
      <c r="I22" s="7"/>
      <c r="J22" s="7"/>
      <c r="K22" s="7"/>
    </row>
    <row r="23" spans="2:15" s="1" customFormat="1" ht="59.65" customHeight="1" x14ac:dyDescent="0.2">
      <c r="G23" s="61"/>
      <c r="H23" s="7"/>
      <c r="I23" s="7"/>
      <c r="J23" s="7"/>
      <c r="K23" s="7"/>
    </row>
    <row r="24" spans="2:15" s="1" customFormat="1" ht="50.1" customHeight="1" x14ac:dyDescent="0.2">
      <c r="B24" s="82" t="s">
        <v>209</v>
      </c>
      <c r="C24" s="82"/>
      <c r="D24" s="82"/>
      <c r="E24" s="82"/>
      <c r="F24" s="82"/>
      <c r="G24" s="82"/>
      <c r="H24" s="82"/>
      <c r="I24" s="82"/>
      <c r="J24" s="82"/>
      <c r="K24" s="82"/>
    </row>
    <row r="25" spans="2:15" s="1" customFormat="1" ht="52.35" customHeight="1" x14ac:dyDescent="0.2">
      <c r="G25" s="61"/>
      <c r="H25" s="7"/>
      <c r="I25" s="7"/>
      <c r="J25" s="7"/>
      <c r="K25" s="7"/>
    </row>
    <row r="26" spans="2:15" s="1" customFormat="1" ht="3.2" customHeight="1" x14ac:dyDescent="0.2">
      <c r="G26" s="61"/>
      <c r="H26" s="7"/>
      <c r="I26" s="7"/>
      <c r="J26" s="7"/>
      <c r="K26" s="7"/>
    </row>
    <row r="27" spans="2:15" s="1" customFormat="1" ht="3.2" customHeight="1" x14ac:dyDescent="0.2">
      <c r="G27" s="61"/>
      <c r="H27" s="7"/>
      <c r="I27" s="7"/>
      <c r="J27" s="7"/>
      <c r="K27" s="7"/>
    </row>
    <row r="28" spans="2:15" s="1" customFormat="1" ht="45.4" customHeight="1" x14ac:dyDescent="0.2">
      <c r="B28" s="11" t="s">
        <v>0</v>
      </c>
      <c r="C28" s="12" t="s">
        <v>1</v>
      </c>
      <c r="D28" s="13" t="s">
        <v>2</v>
      </c>
      <c r="E28" s="13" t="s">
        <v>3</v>
      </c>
      <c r="F28" s="13" t="s">
        <v>4</v>
      </c>
      <c r="G28" s="64" t="s">
        <v>5</v>
      </c>
      <c r="H28" s="14" t="s">
        <v>6</v>
      </c>
      <c r="I28" s="12" t="s">
        <v>7</v>
      </c>
      <c r="J28" s="12" t="s">
        <v>8</v>
      </c>
      <c r="K28" s="14" t="s">
        <v>9</v>
      </c>
    </row>
    <row r="29" spans="2:15" s="1" customFormat="1" ht="19.7" customHeight="1" x14ac:dyDescent="0.2">
      <c r="B29" s="15" t="s">
        <v>13</v>
      </c>
      <c r="C29" s="16" t="s">
        <v>14</v>
      </c>
      <c r="D29" s="17" t="s">
        <v>15</v>
      </c>
      <c r="E29" s="15" t="s">
        <v>10</v>
      </c>
      <c r="F29" s="18">
        <v>20</v>
      </c>
      <c r="G29" s="65"/>
      <c r="H29" s="19">
        <f t="shared" ref="H29:H33" si="0">ROUND(F29*G29,2)</f>
        <v>0</v>
      </c>
      <c r="I29" s="22">
        <v>0.08</v>
      </c>
      <c r="J29" s="20">
        <f t="shared" ref="J29:J32" si="1">ROUND(H29*I29,2)</f>
        <v>0</v>
      </c>
      <c r="K29" s="20">
        <f t="shared" ref="K29:K32" si="2">ROUND(H29+J29,2)</f>
        <v>0</v>
      </c>
      <c r="M29" s="21" t="str">
        <f t="shared" ref="M29:M33" si="3">IF(AND(F29&gt;0,OR(ISBLANK(G29),G29=0)),"podaj stawkę!",IF(AND(ISBLANK(F29),G29&gt;0),"usuń stawkę",""))</f>
        <v>podaj stawkę!</v>
      </c>
      <c r="N29" s="26">
        <f t="shared" ref="N29:N33" si="4">IF(M29&lt;&gt;"",1,0)</f>
        <v>1</v>
      </c>
      <c r="O29" s="1">
        <f t="shared" ref="O29:O33" si="5">IF(I29="",1,0)</f>
        <v>0</v>
      </c>
    </row>
    <row r="30" spans="2:15" s="1" customFormat="1" ht="39.75" customHeight="1" x14ac:dyDescent="0.2">
      <c r="B30" s="11" t="s">
        <v>0</v>
      </c>
      <c r="C30" s="12" t="s">
        <v>1</v>
      </c>
      <c r="D30" s="13" t="s">
        <v>2</v>
      </c>
      <c r="E30" s="13" t="s">
        <v>3</v>
      </c>
      <c r="F30" s="13" t="s">
        <v>4</v>
      </c>
      <c r="G30" s="64" t="s">
        <v>5</v>
      </c>
      <c r="H30" s="14" t="s">
        <v>6</v>
      </c>
      <c r="I30" s="12" t="s">
        <v>7</v>
      </c>
      <c r="J30" s="12" t="s">
        <v>8</v>
      </c>
      <c r="K30" s="14" t="s">
        <v>9</v>
      </c>
      <c r="M30" s="21"/>
      <c r="N30" s="26"/>
    </row>
    <row r="31" spans="2:15" s="1" customFormat="1" ht="19.7" customHeight="1" x14ac:dyDescent="0.2">
      <c r="B31" s="15" t="s">
        <v>18</v>
      </c>
      <c r="C31" s="16" t="s">
        <v>19</v>
      </c>
      <c r="D31" s="17" t="s">
        <v>20</v>
      </c>
      <c r="E31" s="15" t="s">
        <v>21</v>
      </c>
      <c r="F31" s="18">
        <v>3751</v>
      </c>
      <c r="G31" s="65"/>
      <c r="H31" s="19">
        <f t="shared" si="0"/>
        <v>0</v>
      </c>
      <c r="I31" s="22">
        <v>0.08</v>
      </c>
      <c r="J31" s="20">
        <f t="shared" si="1"/>
        <v>0</v>
      </c>
      <c r="K31" s="20">
        <f t="shared" si="2"/>
        <v>0</v>
      </c>
      <c r="M31" s="21" t="str">
        <f t="shared" si="3"/>
        <v>podaj stawkę!</v>
      </c>
      <c r="N31" s="26">
        <f t="shared" si="4"/>
        <v>1</v>
      </c>
      <c r="O31" s="1">
        <f t="shared" si="5"/>
        <v>0</v>
      </c>
    </row>
    <row r="32" spans="2:15" s="1" customFormat="1" ht="19.7" customHeight="1" x14ac:dyDescent="0.2">
      <c r="B32" s="15" t="s">
        <v>22</v>
      </c>
      <c r="C32" s="16" t="s">
        <v>23</v>
      </c>
      <c r="D32" s="17" t="s">
        <v>24</v>
      </c>
      <c r="E32" s="15" t="s">
        <v>21</v>
      </c>
      <c r="F32" s="18">
        <v>678</v>
      </c>
      <c r="G32" s="65"/>
      <c r="H32" s="19">
        <f t="shared" si="0"/>
        <v>0</v>
      </c>
      <c r="I32" s="22">
        <v>0.08</v>
      </c>
      <c r="J32" s="20">
        <f t="shared" si="1"/>
        <v>0</v>
      </c>
      <c r="K32" s="20">
        <f t="shared" si="2"/>
        <v>0</v>
      </c>
      <c r="M32" s="21" t="str">
        <f t="shared" si="3"/>
        <v>podaj stawkę!</v>
      </c>
      <c r="N32" s="26">
        <f t="shared" si="4"/>
        <v>1</v>
      </c>
      <c r="O32" s="1">
        <f t="shared" si="5"/>
        <v>0</v>
      </c>
    </row>
    <row r="33" spans="2:15" s="1" customFormat="1" ht="19.7" customHeight="1" x14ac:dyDescent="0.2">
      <c r="B33" s="15" t="s">
        <v>25</v>
      </c>
      <c r="C33" s="16" t="s">
        <v>26</v>
      </c>
      <c r="D33" s="17" t="s">
        <v>17</v>
      </c>
      <c r="E33" s="15" t="s">
        <v>21</v>
      </c>
      <c r="F33" s="18">
        <v>956</v>
      </c>
      <c r="G33" s="65"/>
      <c r="H33" s="19">
        <f t="shared" si="0"/>
        <v>0</v>
      </c>
      <c r="I33" s="22">
        <v>0.08</v>
      </c>
      <c r="J33" s="20">
        <f t="shared" ref="J33:J83" si="6">ROUND(H33*I33,2)</f>
        <v>0</v>
      </c>
      <c r="K33" s="20">
        <f t="shared" ref="K33:K83" si="7">ROUND(H33+J33,2)</f>
        <v>0</v>
      </c>
      <c r="M33" s="21" t="str">
        <f t="shared" si="3"/>
        <v>podaj stawkę!</v>
      </c>
      <c r="N33" s="26">
        <f t="shared" si="4"/>
        <v>1</v>
      </c>
      <c r="O33" s="1">
        <f t="shared" si="5"/>
        <v>0</v>
      </c>
    </row>
    <row r="34" spans="2:15" s="1" customFormat="1" ht="28.7" customHeight="1" x14ac:dyDescent="0.2">
      <c r="B34" s="15" t="s">
        <v>27</v>
      </c>
      <c r="C34" s="16" t="s">
        <v>28</v>
      </c>
      <c r="D34" s="17" t="s">
        <v>29</v>
      </c>
      <c r="E34" s="15" t="s">
        <v>21</v>
      </c>
      <c r="F34" s="18">
        <v>125</v>
      </c>
      <c r="G34" s="65"/>
      <c r="H34" s="19">
        <f t="shared" ref="H34:H83" si="8">ROUND(F34*G34,2)</f>
        <v>0</v>
      </c>
      <c r="I34" s="22">
        <v>0.08</v>
      </c>
      <c r="J34" s="20">
        <f t="shared" si="6"/>
        <v>0</v>
      </c>
      <c r="K34" s="20">
        <f t="shared" si="7"/>
        <v>0</v>
      </c>
      <c r="M34" s="21" t="str">
        <f t="shared" ref="M34:M83" si="9">IF(AND(F34&gt;0,OR(ISBLANK(G34),G34=0)),"podaj stawkę!",IF(AND(ISBLANK(F34),G34&gt;0),"usuń stawkę",""))</f>
        <v>podaj stawkę!</v>
      </c>
      <c r="N34" s="26">
        <f t="shared" ref="N34:N83" si="10">IF(M34&lt;&gt;"",1,0)</f>
        <v>1</v>
      </c>
      <c r="O34" s="1">
        <f t="shared" ref="O34:O83" si="11">IF(I34="",1,0)</f>
        <v>0</v>
      </c>
    </row>
    <row r="35" spans="2:15" s="1" customFormat="1" ht="28.7" customHeight="1" x14ac:dyDescent="0.2">
      <c r="B35" s="15" t="s">
        <v>30</v>
      </c>
      <c r="C35" s="16" t="s">
        <v>31</v>
      </c>
      <c r="D35" s="17" t="s">
        <v>32</v>
      </c>
      <c r="E35" s="15" t="s">
        <v>21</v>
      </c>
      <c r="F35" s="18">
        <v>174</v>
      </c>
      <c r="G35" s="65"/>
      <c r="H35" s="19">
        <f t="shared" si="8"/>
        <v>0</v>
      </c>
      <c r="I35" s="22">
        <v>0.08</v>
      </c>
      <c r="J35" s="20">
        <f t="shared" si="6"/>
        <v>0</v>
      </c>
      <c r="K35" s="20">
        <f t="shared" si="7"/>
        <v>0</v>
      </c>
      <c r="M35" s="21" t="str">
        <f t="shared" si="9"/>
        <v>podaj stawkę!</v>
      </c>
      <c r="N35" s="26">
        <f t="shared" si="10"/>
        <v>1</v>
      </c>
      <c r="O35" s="1">
        <f t="shared" si="11"/>
        <v>0</v>
      </c>
    </row>
    <row r="36" spans="2:15" s="1" customFormat="1" ht="19.7" customHeight="1" x14ac:dyDescent="0.2">
      <c r="B36" s="15" t="s">
        <v>33</v>
      </c>
      <c r="C36" s="16" t="s">
        <v>34</v>
      </c>
      <c r="D36" s="17" t="s">
        <v>35</v>
      </c>
      <c r="E36" s="15" t="s">
        <v>21</v>
      </c>
      <c r="F36" s="18">
        <v>756</v>
      </c>
      <c r="G36" s="65"/>
      <c r="H36" s="19">
        <f t="shared" si="8"/>
        <v>0</v>
      </c>
      <c r="I36" s="22">
        <v>0.08</v>
      </c>
      <c r="J36" s="20">
        <f t="shared" si="6"/>
        <v>0</v>
      </c>
      <c r="K36" s="20">
        <f t="shared" si="7"/>
        <v>0</v>
      </c>
      <c r="M36" s="21" t="str">
        <f t="shared" si="9"/>
        <v>podaj stawkę!</v>
      </c>
      <c r="N36" s="26">
        <f t="shared" si="10"/>
        <v>1</v>
      </c>
      <c r="O36" s="1">
        <f t="shared" si="11"/>
        <v>0</v>
      </c>
    </row>
    <row r="37" spans="2:15" s="1" customFormat="1" ht="19.7" customHeight="1" x14ac:dyDescent="0.2">
      <c r="B37" s="15" t="s">
        <v>36</v>
      </c>
      <c r="C37" s="16" t="s">
        <v>37</v>
      </c>
      <c r="D37" s="17" t="s">
        <v>38</v>
      </c>
      <c r="E37" s="15" t="s">
        <v>21</v>
      </c>
      <c r="F37" s="18">
        <v>10</v>
      </c>
      <c r="G37" s="65"/>
      <c r="H37" s="19">
        <f t="shared" si="8"/>
        <v>0</v>
      </c>
      <c r="I37" s="22">
        <v>0.08</v>
      </c>
      <c r="J37" s="20">
        <f t="shared" si="6"/>
        <v>0</v>
      </c>
      <c r="K37" s="20">
        <f t="shared" si="7"/>
        <v>0</v>
      </c>
      <c r="M37" s="21" t="str">
        <f t="shared" si="9"/>
        <v>podaj stawkę!</v>
      </c>
      <c r="N37" s="26">
        <f t="shared" si="10"/>
        <v>1</v>
      </c>
      <c r="O37" s="1">
        <f t="shared" si="11"/>
        <v>0</v>
      </c>
    </row>
    <row r="38" spans="2:15" s="1" customFormat="1" ht="19.7" customHeight="1" x14ac:dyDescent="0.2">
      <c r="B38" s="15" t="s">
        <v>39</v>
      </c>
      <c r="C38" s="16" t="s">
        <v>40</v>
      </c>
      <c r="D38" s="17" t="s">
        <v>41</v>
      </c>
      <c r="E38" s="15" t="s">
        <v>21</v>
      </c>
      <c r="F38" s="18">
        <v>478</v>
      </c>
      <c r="G38" s="65"/>
      <c r="H38" s="19">
        <f t="shared" si="8"/>
        <v>0</v>
      </c>
      <c r="I38" s="22">
        <v>0.08</v>
      </c>
      <c r="J38" s="20">
        <f t="shared" si="6"/>
        <v>0</v>
      </c>
      <c r="K38" s="20">
        <f t="shared" si="7"/>
        <v>0</v>
      </c>
      <c r="M38" s="21" t="str">
        <f t="shared" si="9"/>
        <v>podaj stawkę!</v>
      </c>
      <c r="N38" s="26">
        <f t="shared" si="10"/>
        <v>1</v>
      </c>
      <c r="O38" s="1">
        <f t="shared" si="11"/>
        <v>0</v>
      </c>
    </row>
    <row r="39" spans="2:15" s="1" customFormat="1" ht="19.7" customHeight="1" x14ac:dyDescent="0.2">
      <c r="B39" s="15" t="s">
        <v>42</v>
      </c>
      <c r="C39" s="16" t="s">
        <v>43</v>
      </c>
      <c r="D39" s="17" t="s">
        <v>44</v>
      </c>
      <c r="E39" s="15" t="s">
        <v>21</v>
      </c>
      <c r="F39" s="18">
        <v>14.5</v>
      </c>
      <c r="G39" s="65"/>
      <c r="H39" s="19">
        <f t="shared" si="8"/>
        <v>0</v>
      </c>
      <c r="I39" s="22">
        <v>0.08</v>
      </c>
      <c r="J39" s="20">
        <f t="shared" si="6"/>
        <v>0</v>
      </c>
      <c r="K39" s="20">
        <f t="shared" si="7"/>
        <v>0</v>
      </c>
      <c r="M39" s="21" t="str">
        <f t="shared" si="9"/>
        <v>podaj stawkę!</v>
      </c>
      <c r="N39" s="26">
        <f t="shared" si="10"/>
        <v>1</v>
      </c>
      <c r="O39" s="1">
        <f t="shared" si="11"/>
        <v>0</v>
      </c>
    </row>
    <row r="40" spans="2:15" s="1" customFormat="1" ht="19.7" customHeight="1" x14ac:dyDescent="0.2">
      <c r="B40" s="15" t="s">
        <v>45</v>
      </c>
      <c r="C40" s="16" t="s">
        <v>46</v>
      </c>
      <c r="D40" s="17" t="s">
        <v>47</v>
      </c>
      <c r="E40" s="15" t="s">
        <v>21</v>
      </c>
      <c r="F40" s="18">
        <v>171</v>
      </c>
      <c r="G40" s="65"/>
      <c r="H40" s="19">
        <f t="shared" si="8"/>
        <v>0</v>
      </c>
      <c r="I40" s="22">
        <v>0.08</v>
      </c>
      <c r="J40" s="20">
        <f t="shared" si="6"/>
        <v>0</v>
      </c>
      <c r="K40" s="20">
        <f t="shared" si="7"/>
        <v>0</v>
      </c>
      <c r="M40" s="21" t="str">
        <f t="shared" si="9"/>
        <v>podaj stawkę!</v>
      </c>
      <c r="N40" s="26">
        <f t="shared" si="10"/>
        <v>1</v>
      </c>
      <c r="O40" s="1">
        <f t="shared" si="11"/>
        <v>0</v>
      </c>
    </row>
    <row r="41" spans="2:15" s="1" customFormat="1" ht="28.7" customHeight="1" x14ac:dyDescent="0.2">
      <c r="B41" s="15" t="s">
        <v>48</v>
      </c>
      <c r="C41" s="16" t="s">
        <v>49</v>
      </c>
      <c r="D41" s="17" t="s">
        <v>50</v>
      </c>
      <c r="E41" s="15" t="s">
        <v>21</v>
      </c>
      <c r="F41" s="18">
        <v>171</v>
      </c>
      <c r="G41" s="65"/>
      <c r="H41" s="19">
        <f t="shared" si="8"/>
        <v>0</v>
      </c>
      <c r="I41" s="22">
        <v>0.08</v>
      </c>
      <c r="J41" s="20">
        <f t="shared" si="6"/>
        <v>0</v>
      </c>
      <c r="K41" s="20">
        <f t="shared" si="7"/>
        <v>0</v>
      </c>
      <c r="M41" s="21" t="str">
        <f t="shared" si="9"/>
        <v>podaj stawkę!</v>
      </c>
      <c r="N41" s="26">
        <f t="shared" si="10"/>
        <v>1</v>
      </c>
      <c r="O41" s="1">
        <f t="shared" si="11"/>
        <v>0</v>
      </c>
    </row>
    <row r="42" spans="2:15" s="1" customFormat="1" ht="19.7" customHeight="1" x14ac:dyDescent="0.2">
      <c r="B42" s="15" t="s">
        <v>51</v>
      </c>
      <c r="C42" s="16" t="s">
        <v>52</v>
      </c>
      <c r="D42" s="17" t="s">
        <v>53</v>
      </c>
      <c r="E42" s="15" t="s">
        <v>21</v>
      </c>
      <c r="F42" s="18">
        <v>200</v>
      </c>
      <c r="G42" s="65"/>
      <c r="H42" s="19">
        <f t="shared" si="8"/>
        <v>0</v>
      </c>
      <c r="I42" s="22">
        <v>0.08</v>
      </c>
      <c r="J42" s="20">
        <f t="shared" si="6"/>
        <v>0</v>
      </c>
      <c r="K42" s="20">
        <f t="shared" si="7"/>
        <v>0</v>
      </c>
      <c r="M42" s="21" t="str">
        <f t="shared" si="9"/>
        <v>podaj stawkę!</v>
      </c>
      <c r="N42" s="26">
        <f t="shared" si="10"/>
        <v>1</v>
      </c>
      <c r="O42" s="1">
        <f t="shared" si="11"/>
        <v>0</v>
      </c>
    </row>
    <row r="43" spans="2:15" s="1" customFormat="1" ht="19.7" customHeight="1" x14ac:dyDescent="0.2">
      <c r="B43" s="15" t="s">
        <v>54</v>
      </c>
      <c r="C43" s="16" t="s">
        <v>55</v>
      </c>
      <c r="D43" s="17" t="s">
        <v>56</v>
      </c>
      <c r="E43" s="15" t="s">
        <v>21</v>
      </c>
      <c r="F43" s="18">
        <v>970</v>
      </c>
      <c r="G43" s="65"/>
      <c r="H43" s="19">
        <f t="shared" si="8"/>
        <v>0</v>
      </c>
      <c r="I43" s="22">
        <v>0.08</v>
      </c>
      <c r="J43" s="20">
        <f t="shared" si="6"/>
        <v>0</v>
      </c>
      <c r="K43" s="20">
        <f t="shared" si="7"/>
        <v>0</v>
      </c>
      <c r="M43" s="21" t="str">
        <f t="shared" si="9"/>
        <v>podaj stawkę!</v>
      </c>
      <c r="N43" s="26">
        <f t="shared" si="10"/>
        <v>1</v>
      </c>
      <c r="O43" s="1">
        <f t="shared" si="11"/>
        <v>0</v>
      </c>
    </row>
    <row r="44" spans="2:15" s="1" customFormat="1" ht="19.7" customHeight="1" x14ac:dyDescent="0.2">
      <c r="B44" s="15" t="s">
        <v>57</v>
      </c>
      <c r="C44" s="16" t="s">
        <v>58</v>
      </c>
      <c r="D44" s="17" t="s">
        <v>59</v>
      </c>
      <c r="E44" s="15" t="s">
        <v>16</v>
      </c>
      <c r="F44" s="18">
        <v>400</v>
      </c>
      <c r="G44" s="65"/>
      <c r="H44" s="19">
        <f t="shared" si="8"/>
        <v>0</v>
      </c>
      <c r="I44" s="22">
        <v>0.08</v>
      </c>
      <c r="J44" s="20">
        <f t="shared" si="6"/>
        <v>0</v>
      </c>
      <c r="K44" s="20">
        <f t="shared" si="7"/>
        <v>0</v>
      </c>
      <c r="M44" s="21" t="str">
        <f t="shared" si="9"/>
        <v>podaj stawkę!</v>
      </c>
      <c r="N44" s="26">
        <f t="shared" si="10"/>
        <v>1</v>
      </c>
      <c r="O44" s="1">
        <f t="shared" si="11"/>
        <v>0</v>
      </c>
    </row>
    <row r="45" spans="2:15" s="1" customFormat="1" ht="19.7" customHeight="1" x14ac:dyDescent="0.2">
      <c r="B45" s="15" t="s">
        <v>60</v>
      </c>
      <c r="C45" s="16" t="s">
        <v>61</v>
      </c>
      <c r="D45" s="17" t="s">
        <v>62</v>
      </c>
      <c r="E45" s="15" t="s">
        <v>11</v>
      </c>
      <c r="F45" s="18">
        <v>0.1</v>
      </c>
      <c r="G45" s="65"/>
      <c r="H45" s="19">
        <f t="shared" si="8"/>
        <v>0</v>
      </c>
      <c r="I45" s="22">
        <v>0.08</v>
      </c>
      <c r="J45" s="20">
        <f t="shared" si="6"/>
        <v>0</v>
      </c>
      <c r="K45" s="20">
        <f t="shared" si="7"/>
        <v>0</v>
      </c>
      <c r="M45" s="21" t="str">
        <f t="shared" si="9"/>
        <v>podaj stawkę!</v>
      </c>
      <c r="N45" s="26">
        <f t="shared" si="10"/>
        <v>1</v>
      </c>
      <c r="O45" s="1">
        <f t="shared" si="11"/>
        <v>0</v>
      </c>
    </row>
    <row r="46" spans="2:15" s="1" customFormat="1" ht="44.25" customHeight="1" x14ac:dyDescent="0.2">
      <c r="B46" s="11" t="s">
        <v>0</v>
      </c>
      <c r="C46" s="12" t="s">
        <v>1</v>
      </c>
      <c r="D46" s="13" t="s">
        <v>2</v>
      </c>
      <c r="E46" s="13" t="s">
        <v>3</v>
      </c>
      <c r="F46" s="13" t="s">
        <v>4</v>
      </c>
      <c r="G46" s="64" t="s">
        <v>5</v>
      </c>
      <c r="H46" s="14" t="s">
        <v>6</v>
      </c>
      <c r="I46" s="12" t="s">
        <v>7</v>
      </c>
      <c r="J46" s="12" t="s">
        <v>8</v>
      </c>
      <c r="K46" s="14" t="s">
        <v>9</v>
      </c>
      <c r="M46" s="21"/>
      <c r="N46" s="26"/>
    </row>
    <row r="47" spans="2:15" s="1" customFormat="1" ht="19.7" customHeight="1" x14ac:dyDescent="0.2">
      <c r="B47" s="15" t="s">
        <v>63</v>
      </c>
      <c r="C47" s="16" t="s">
        <v>64</v>
      </c>
      <c r="D47" s="17" t="s">
        <v>65</v>
      </c>
      <c r="E47" s="15" t="s">
        <v>21</v>
      </c>
      <c r="F47" s="18">
        <v>2224</v>
      </c>
      <c r="G47" s="65"/>
      <c r="H47" s="19">
        <f t="shared" si="8"/>
        <v>0</v>
      </c>
      <c r="I47" s="22">
        <v>0.08</v>
      </c>
      <c r="J47" s="20">
        <f t="shared" si="6"/>
        <v>0</v>
      </c>
      <c r="K47" s="20">
        <f t="shared" si="7"/>
        <v>0</v>
      </c>
      <c r="M47" s="21" t="str">
        <f t="shared" si="9"/>
        <v>podaj stawkę!</v>
      </c>
      <c r="N47" s="26">
        <f t="shared" si="10"/>
        <v>1</v>
      </c>
      <c r="O47" s="1">
        <f t="shared" si="11"/>
        <v>0</v>
      </c>
    </row>
    <row r="48" spans="2:15" s="1" customFormat="1" ht="19.7" customHeight="1" x14ac:dyDescent="0.2">
      <c r="B48" s="15" t="s">
        <v>66</v>
      </c>
      <c r="C48" s="16" t="s">
        <v>67</v>
      </c>
      <c r="D48" s="17" t="s">
        <v>68</v>
      </c>
      <c r="E48" s="15" t="s">
        <v>11</v>
      </c>
      <c r="F48" s="18">
        <v>40.130000000000003</v>
      </c>
      <c r="G48" s="65"/>
      <c r="H48" s="19">
        <f t="shared" si="8"/>
        <v>0</v>
      </c>
      <c r="I48" s="22">
        <v>0.08</v>
      </c>
      <c r="J48" s="20">
        <f t="shared" si="6"/>
        <v>0</v>
      </c>
      <c r="K48" s="20">
        <f t="shared" si="7"/>
        <v>0</v>
      </c>
      <c r="M48" s="21" t="str">
        <f t="shared" si="9"/>
        <v>podaj stawkę!</v>
      </c>
      <c r="N48" s="26">
        <f t="shared" si="10"/>
        <v>1</v>
      </c>
      <c r="O48" s="1">
        <f t="shared" si="11"/>
        <v>0</v>
      </c>
    </row>
    <row r="49" spans="2:15" s="1" customFormat="1" ht="28.7" customHeight="1" x14ac:dyDescent="0.2">
      <c r="B49" s="15" t="s">
        <v>69</v>
      </c>
      <c r="C49" s="16" t="s">
        <v>70</v>
      </c>
      <c r="D49" s="17" t="s">
        <v>71</v>
      </c>
      <c r="E49" s="15" t="s">
        <v>21</v>
      </c>
      <c r="F49" s="18">
        <v>2440.69</v>
      </c>
      <c r="G49" s="65"/>
      <c r="H49" s="19">
        <f t="shared" si="8"/>
        <v>0</v>
      </c>
      <c r="I49" s="22">
        <v>0.08</v>
      </c>
      <c r="J49" s="20">
        <f t="shared" si="6"/>
        <v>0</v>
      </c>
      <c r="K49" s="20">
        <f t="shared" si="7"/>
        <v>0</v>
      </c>
      <c r="M49" s="21" t="str">
        <f t="shared" si="9"/>
        <v>podaj stawkę!</v>
      </c>
      <c r="N49" s="26">
        <f t="shared" si="10"/>
        <v>1</v>
      </c>
      <c r="O49" s="1">
        <f t="shared" si="11"/>
        <v>0</v>
      </c>
    </row>
    <row r="50" spans="2:15" s="1" customFormat="1" ht="19.7" customHeight="1" x14ac:dyDescent="0.2">
      <c r="B50" s="15" t="s">
        <v>72</v>
      </c>
      <c r="C50" s="16" t="s">
        <v>73</v>
      </c>
      <c r="D50" s="17" t="s">
        <v>74</v>
      </c>
      <c r="E50" s="15" t="s">
        <v>21</v>
      </c>
      <c r="F50" s="18">
        <v>151.19999999999999</v>
      </c>
      <c r="G50" s="65"/>
      <c r="H50" s="19">
        <f t="shared" si="8"/>
        <v>0</v>
      </c>
      <c r="I50" s="22">
        <v>0.08</v>
      </c>
      <c r="J50" s="20">
        <f t="shared" si="6"/>
        <v>0</v>
      </c>
      <c r="K50" s="20">
        <f t="shared" si="7"/>
        <v>0</v>
      </c>
      <c r="M50" s="21" t="str">
        <f t="shared" si="9"/>
        <v>podaj stawkę!</v>
      </c>
      <c r="N50" s="26">
        <f t="shared" si="10"/>
        <v>1</v>
      </c>
      <c r="O50" s="1">
        <f t="shared" si="11"/>
        <v>0</v>
      </c>
    </row>
    <row r="51" spans="2:15" s="1" customFormat="1" ht="19.7" customHeight="1" x14ac:dyDescent="0.2">
      <c r="B51" s="15" t="s">
        <v>75</v>
      </c>
      <c r="C51" s="16" t="s">
        <v>76</v>
      </c>
      <c r="D51" s="17" t="s">
        <v>77</v>
      </c>
      <c r="E51" s="15" t="s">
        <v>21</v>
      </c>
      <c r="F51" s="18">
        <v>60</v>
      </c>
      <c r="G51" s="65"/>
      <c r="H51" s="19">
        <f t="shared" si="8"/>
        <v>0</v>
      </c>
      <c r="I51" s="22">
        <v>0.08</v>
      </c>
      <c r="J51" s="20">
        <f t="shared" si="6"/>
        <v>0</v>
      </c>
      <c r="K51" s="20">
        <f t="shared" si="7"/>
        <v>0</v>
      </c>
      <c r="M51" s="21" t="str">
        <f t="shared" si="9"/>
        <v>podaj stawkę!</v>
      </c>
      <c r="N51" s="26">
        <f t="shared" si="10"/>
        <v>1</v>
      </c>
      <c r="O51" s="1">
        <f t="shared" si="11"/>
        <v>0</v>
      </c>
    </row>
    <row r="52" spans="2:15" s="1" customFormat="1" ht="19.7" customHeight="1" x14ac:dyDescent="0.2">
      <c r="B52" s="15" t="s">
        <v>78</v>
      </c>
      <c r="C52" s="16" t="s">
        <v>79</v>
      </c>
      <c r="D52" s="17" t="s">
        <v>80</v>
      </c>
      <c r="E52" s="15" t="s">
        <v>21</v>
      </c>
      <c r="F52" s="18">
        <v>404.5</v>
      </c>
      <c r="G52" s="65"/>
      <c r="H52" s="19">
        <f t="shared" si="8"/>
        <v>0</v>
      </c>
      <c r="I52" s="22">
        <v>0.08</v>
      </c>
      <c r="J52" s="20">
        <f t="shared" si="6"/>
        <v>0</v>
      </c>
      <c r="K52" s="20">
        <f t="shared" si="7"/>
        <v>0</v>
      </c>
      <c r="M52" s="21" t="str">
        <f t="shared" si="9"/>
        <v>podaj stawkę!</v>
      </c>
      <c r="N52" s="26">
        <f t="shared" si="10"/>
        <v>1</v>
      </c>
      <c r="O52" s="1">
        <f t="shared" si="11"/>
        <v>0</v>
      </c>
    </row>
    <row r="53" spans="2:15" s="1" customFormat="1" ht="19.7" customHeight="1" x14ac:dyDescent="0.2">
      <c r="B53" s="15" t="s">
        <v>81</v>
      </c>
      <c r="C53" s="16" t="s">
        <v>82</v>
      </c>
      <c r="D53" s="17" t="s">
        <v>83</v>
      </c>
      <c r="E53" s="15" t="s">
        <v>21</v>
      </c>
      <c r="F53" s="18">
        <v>1026</v>
      </c>
      <c r="G53" s="65"/>
      <c r="H53" s="19">
        <f t="shared" si="8"/>
        <v>0</v>
      </c>
      <c r="I53" s="22">
        <v>0.08</v>
      </c>
      <c r="J53" s="20">
        <f t="shared" si="6"/>
        <v>0</v>
      </c>
      <c r="K53" s="20">
        <f t="shared" si="7"/>
        <v>0</v>
      </c>
      <c r="M53" s="21" t="str">
        <f t="shared" si="9"/>
        <v>podaj stawkę!</v>
      </c>
      <c r="N53" s="26">
        <f t="shared" si="10"/>
        <v>1</v>
      </c>
      <c r="O53" s="1">
        <f t="shared" si="11"/>
        <v>0</v>
      </c>
    </row>
    <row r="54" spans="2:15" s="1" customFormat="1" ht="19.7" customHeight="1" x14ac:dyDescent="0.2">
      <c r="B54" s="15" t="s">
        <v>84</v>
      </c>
      <c r="C54" s="16" t="s">
        <v>85</v>
      </c>
      <c r="D54" s="17" t="s">
        <v>86</v>
      </c>
      <c r="E54" s="15" t="s">
        <v>12</v>
      </c>
      <c r="F54" s="18">
        <v>2</v>
      </c>
      <c r="G54" s="65"/>
      <c r="H54" s="19">
        <f t="shared" si="8"/>
        <v>0</v>
      </c>
      <c r="I54" s="22">
        <v>0.08</v>
      </c>
      <c r="J54" s="20">
        <f t="shared" si="6"/>
        <v>0</v>
      </c>
      <c r="K54" s="20">
        <f t="shared" si="7"/>
        <v>0</v>
      </c>
      <c r="M54" s="21" t="str">
        <f t="shared" si="9"/>
        <v>podaj stawkę!</v>
      </c>
      <c r="N54" s="26">
        <f t="shared" si="10"/>
        <v>1</v>
      </c>
      <c r="O54" s="1">
        <f t="shared" si="11"/>
        <v>0</v>
      </c>
    </row>
    <row r="55" spans="2:15" s="1" customFormat="1" ht="19.7" customHeight="1" x14ac:dyDescent="0.2">
      <c r="B55" s="15" t="s">
        <v>87</v>
      </c>
      <c r="C55" s="16" t="s">
        <v>88</v>
      </c>
      <c r="D55" s="17" t="s">
        <v>89</v>
      </c>
      <c r="E55" s="15" t="s">
        <v>12</v>
      </c>
      <c r="F55" s="18">
        <v>850</v>
      </c>
      <c r="G55" s="65"/>
      <c r="H55" s="19">
        <f t="shared" si="8"/>
        <v>0</v>
      </c>
      <c r="I55" s="22">
        <v>0.08</v>
      </c>
      <c r="J55" s="20">
        <f t="shared" si="6"/>
        <v>0</v>
      </c>
      <c r="K55" s="20">
        <f t="shared" si="7"/>
        <v>0</v>
      </c>
      <c r="M55" s="21" t="str">
        <f t="shared" si="9"/>
        <v>podaj stawkę!</v>
      </c>
      <c r="N55" s="26">
        <f t="shared" si="10"/>
        <v>1</v>
      </c>
      <c r="O55" s="1">
        <f t="shared" si="11"/>
        <v>0</v>
      </c>
    </row>
    <row r="56" spans="2:15" s="1" customFormat="1" ht="19.7" customHeight="1" x14ac:dyDescent="0.2">
      <c r="B56" s="15" t="s">
        <v>90</v>
      </c>
      <c r="C56" s="16" t="s">
        <v>91</v>
      </c>
      <c r="D56" s="17" t="s">
        <v>92</v>
      </c>
      <c r="E56" s="15" t="s">
        <v>12</v>
      </c>
      <c r="F56" s="18">
        <v>40</v>
      </c>
      <c r="G56" s="65"/>
      <c r="H56" s="19">
        <f t="shared" si="8"/>
        <v>0</v>
      </c>
      <c r="I56" s="22">
        <v>0.08</v>
      </c>
      <c r="J56" s="20">
        <f t="shared" si="6"/>
        <v>0</v>
      </c>
      <c r="K56" s="20">
        <f t="shared" si="7"/>
        <v>0</v>
      </c>
      <c r="M56" s="21" t="str">
        <f t="shared" si="9"/>
        <v>podaj stawkę!</v>
      </c>
      <c r="N56" s="26">
        <f t="shared" si="10"/>
        <v>1</v>
      </c>
      <c r="O56" s="1">
        <f t="shared" si="11"/>
        <v>0</v>
      </c>
    </row>
    <row r="57" spans="2:15" s="1" customFormat="1" ht="19.7" customHeight="1" x14ac:dyDescent="0.2">
      <c r="B57" s="15" t="s">
        <v>93</v>
      </c>
      <c r="C57" s="16" t="s">
        <v>94</v>
      </c>
      <c r="D57" s="17" t="s">
        <v>95</v>
      </c>
      <c r="E57" s="15" t="s">
        <v>12</v>
      </c>
      <c r="F57" s="18">
        <v>1</v>
      </c>
      <c r="G57" s="65"/>
      <c r="H57" s="19">
        <f t="shared" si="8"/>
        <v>0</v>
      </c>
      <c r="I57" s="22">
        <v>0.08</v>
      </c>
      <c r="J57" s="20">
        <f t="shared" si="6"/>
        <v>0</v>
      </c>
      <c r="K57" s="20">
        <f t="shared" si="7"/>
        <v>0</v>
      </c>
      <c r="M57" s="21" t="str">
        <f t="shared" si="9"/>
        <v>podaj stawkę!</v>
      </c>
      <c r="N57" s="26">
        <f t="shared" si="10"/>
        <v>1</v>
      </c>
      <c r="O57" s="1">
        <f t="shared" si="11"/>
        <v>0</v>
      </c>
    </row>
    <row r="58" spans="2:15" s="1" customFormat="1" ht="19.7" customHeight="1" x14ac:dyDescent="0.2">
      <c r="B58" s="15" t="s">
        <v>96</v>
      </c>
      <c r="C58" s="16" t="s">
        <v>97</v>
      </c>
      <c r="D58" s="17" t="s">
        <v>98</v>
      </c>
      <c r="E58" s="15" t="s">
        <v>12</v>
      </c>
      <c r="F58" s="18">
        <v>250</v>
      </c>
      <c r="G58" s="65"/>
      <c r="H58" s="19">
        <f t="shared" si="8"/>
        <v>0</v>
      </c>
      <c r="I58" s="22">
        <v>0.08</v>
      </c>
      <c r="J58" s="20">
        <f t="shared" si="6"/>
        <v>0</v>
      </c>
      <c r="K58" s="20">
        <f t="shared" si="7"/>
        <v>0</v>
      </c>
      <c r="M58" s="21" t="str">
        <f t="shared" si="9"/>
        <v>podaj stawkę!</v>
      </c>
      <c r="N58" s="26">
        <f t="shared" si="10"/>
        <v>1</v>
      </c>
      <c r="O58" s="1">
        <f t="shared" si="11"/>
        <v>0</v>
      </c>
    </row>
    <row r="59" spans="2:15" s="1" customFormat="1" ht="19.7" customHeight="1" x14ac:dyDescent="0.2">
      <c r="B59" s="15" t="s">
        <v>99</v>
      </c>
      <c r="C59" s="16" t="s">
        <v>100</v>
      </c>
      <c r="D59" s="17" t="s">
        <v>101</v>
      </c>
      <c r="E59" s="15" t="s">
        <v>12</v>
      </c>
      <c r="F59" s="18">
        <v>50</v>
      </c>
      <c r="G59" s="65"/>
      <c r="H59" s="19">
        <f t="shared" si="8"/>
        <v>0</v>
      </c>
      <c r="I59" s="22">
        <v>0.08</v>
      </c>
      <c r="J59" s="20">
        <f t="shared" si="6"/>
        <v>0</v>
      </c>
      <c r="K59" s="20">
        <f t="shared" si="7"/>
        <v>0</v>
      </c>
      <c r="M59" s="21" t="str">
        <f t="shared" si="9"/>
        <v>podaj stawkę!</v>
      </c>
      <c r="N59" s="26">
        <f t="shared" si="10"/>
        <v>1</v>
      </c>
      <c r="O59" s="1">
        <f t="shared" si="11"/>
        <v>0</v>
      </c>
    </row>
    <row r="60" spans="2:15" s="1" customFormat="1" ht="19.7" customHeight="1" x14ac:dyDescent="0.2">
      <c r="B60" s="15" t="s">
        <v>102</v>
      </c>
      <c r="C60" s="16" t="s">
        <v>103</v>
      </c>
      <c r="D60" s="17" t="s">
        <v>104</v>
      </c>
      <c r="E60" s="15" t="s">
        <v>12</v>
      </c>
      <c r="F60" s="18">
        <v>2</v>
      </c>
      <c r="G60" s="65"/>
      <c r="H60" s="19">
        <f t="shared" si="8"/>
        <v>0</v>
      </c>
      <c r="I60" s="22">
        <v>0.08</v>
      </c>
      <c r="J60" s="20">
        <f t="shared" si="6"/>
        <v>0</v>
      </c>
      <c r="K60" s="20">
        <f t="shared" si="7"/>
        <v>0</v>
      </c>
      <c r="M60" s="21" t="str">
        <f t="shared" si="9"/>
        <v>podaj stawkę!</v>
      </c>
      <c r="N60" s="26">
        <f t="shared" si="10"/>
        <v>1</v>
      </c>
      <c r="O60" s="1">
        <f t="shared" si="11"/>
        <v>0</v>
      </c>
    </row>
    <row r="61" spans="2:15" s="1" customFormat="1" ht="19.7" customHeight="1" x14ac:dyDescent="0.2">
      <c r="B61" s="15" t="s">
        <v>105</v>
      </c>
      <c r="C61" s="16" t="s">
        <v>106</v>
      </c>
      <c r="D61" s="17" t="s">
        <v>107</v>
      </c>
      <c r="E61" s="15" t="s">
        <v>12</v>
      </c>
      <c r="F61" s="18">
        <v>868</v>
      </c>
      <c r="G61" s="65"/>
      <c r="H61" s="19">
        <f t="shared" si="8"/>
        <v>0</v>
      </c>
      <c r="I61" s="22">
        <v>0.08</v>
      </c>
      <c r="J61" s="20">
        <f t="shared" si="6"/>
        <v>0</v>
      </c>
      <c r="K61" s="20">
        <f t="shared" si="7"/>
        <v>0</v>
      </c>
      <c r="M61" s="21" t="str">
        <f t="shared" si="9"/>
        <v>podaj stawkę!</v>
      </c>
      <c r="N61" s="26">
        <f t="shared" si="10"/>
        <v>1</v>
      </c>
      <c r="O61" s="1">
        <f t="shared" si="11"/>
        <v>0</v>
      </c>
    </row>
    <row r="62" spans="2:15" s="1" customFormat="1" ht="19.7" customHeight="1" x14ac:dyDescent="0.2">
      <c r="B62" s="15" t="s">
        <v>108</v>
      </c>
      <c r="C62" s="16" t="s">
        <v>109</v>
      </c>
      <c r="D62" s="17" t="s">
        <v>110</v>
      </c>
      <c r="E62" s="15" t="s">
        <v>12</v>
      </c>
      <c r="F62" s="18">
        <v>40</v>
      </c>
      <c r="G62" s="65"/>
      <c r="H62" s="19">
        <f t="shared" si="8"/>
        <v>0</v>
      </c>
      <c r="I62" s="22">
        <v>0.08</v>
      </c>
      <c r="J62" s="20">
        <f t="shared" si="6"/>
        <v>0</v>
      </c>
      <c r="K62" s="20">
        <f t="shared" si="7"/>
        <v>0</v>
      </c>
      <c r="M62" s="21" t="str">
        <f t="shared" si="9"/>
        <v>podaj stawkę!</v>
      </c>
      <c r="N62" s="26">
        <f t="shared" si="10"/>
        <v>1</v>
      </c>
      <c r="O62" s="1">
        <f t="shared" si="11"/>
        <v>0</v>
      </c>
    </row>
    <row r="63" spans="2:15" s="1" customFormat="1" ht="19.7" customHeight="1" x14ac:dyDescent="0.2">
      <c r="B63" s="15" t="s">
        <v>111</v>
      </c>
      <c r="C63" s="16" t="s">
        <v>112</v>
      </c>
      <c r="D63" s="17" t="s">
        <v>113</v>
      </c>
      <c r="E63" s="15" t="s">
        <v>21</v>
      </c>
      <c r="F63" s="18">
        <v>42</v>
      </c>
      <c r="G63" s="65"/>
      <c r="H63" s="19">
        <f t="shared" si="8"/>
        <v>0</v>
      </c>
      <c r="I63" s="22">
        <v>0.08</v>
      </c>
      <c r="J63" s="20">
        <f t="shared" si="6"/>
        <v>0</v>
      </c>
      <c r="K63" s="20">
        <f t="shared" si="7"/>
        <v>0</v>
      </c>
      <c r="M63" s="21" t="str">
        <f t="shared" si="9"/>
        <v>podaj stawkę!</v>
      </c>
      <c r="N63" s="26">
        <f t="shared" si="10"/>
        <v>1</v>
      </c>
      <c r="O63" s="1">
        <f t="shared" si="11"/>
        <v>0</v>
      </c>
    </row>
    <row r="64" spans="2:15" s="1" customFormat="1" ht="19.7" customHeight="1" x14ac:dyDescent="0.2">
      <c r="B64" s="15" t="s">
        <v>114</v>
      </c>
      <c r="C64" s="16" t="s">
        <v>115</v>
      </c>
      <c r="D64" s="17" t="s">
        <v>116</v>
      </c>
      <c r="E64" s="15" t="s">
        <v>21</v>
      </c>
      <c r="F64" s="18">
        <v>117</v>
      </c>
      <c r="G64" s="65"/>
      <c r="H64" s="19">
        <f t="shared" si="8"/>
        <v>0</v>
      </c>
      <c r="I64" s="22">
        <v>0.08</v>
      </c>
      <c r="J64" s="20">
        <f t="shared" si="6"/>
        <v>0</v>
      </c>
      <c r="K64" s="20">
        <f t="shared" si="7"/>
        <v>0</v>
      </c>
      <c r="M64" s="21" t="str">
        <f t="shared" si="9"/>
        <v>podaj stawkę!</v>
      </c>
      <c r="N64" s="26">
        <f t="shared" si="10"/>
        <v>1</v>
      </c>
      <c r="O64" s="1">
        <f t="shared" si="11"/>
        <v>0</v>
      </c>
    </row>
    <row r="65" spans="2:15" s="1" customFormat="1" ht="19.7" customHeight="1" x14ac:dyDescent="0.2">
      <c r="B65" s="15" t="s">
        <v>117</v>
      </c>
      <c r="C65" s="16" t="s">
        <v>118</v>
      </c>
      <c r="D65" s="17" t="s">
        <v>119</v>
      </c>
      <c r="E65" s="15" t="s">
        <v>21</v>
      </c>
      <c r="F65" s="18">
        <v>14.5</v>
      </c>
      <c r="G65" s="65"/>
      <c r="H65" s="19">
        <f t="shared" si="8"/>
        <v>0</v>
      </c>
      <c r="I65" s="22">
        <v>0.08</v>
      </c>
      <c r="J65" s="20">
        <f t="shared" si="6"/>
        <v>0</v>
      </c>
      <c r="K65" s="20">
        <f t="shared" si="7"/>
        <v>0</v>
      </c>
      <c r="M65" s="21" t="str">
        <f t="shared" si="9"/>
        <v>podaj stawkę!</v>
      </c>
      <c r="N65" s="26">
        <f t="shared" si="10"/>
        <v>1</v>
      </c>
      <c r="O65" s="1">
        <f t="shared" si="11"/>
        <v>0</v>
      </c>
    </row>
    <row r="66" spans="2:15" s="1" customFormat="1" ht="19.7" customHeight="1" x14ac:dyDescent="0.2">
      <c r="B66" s="15" t="s">
        <v>120</v>
      </c>
      <c r="C66" s="16" t="s">
        <v>121</v>
      </c>
      <c r="D66" s="17" t="s">
        <v>122</v>
      </c>
      <c r="E66" s="15" t="s">
        <v>21</v>
      </c>
      <c r="F66" s="18">
        <v>14.5</v>
      </c>
      <c r="G66" s="65"/>
      <c r="H66" s="19">
        <f t="shared" si="8"/>
        <v>0</v>
      </c>
      <c r="I66" s="22">
        <v>0.08</v>
      </c>
      <c r="J66" s="20">
        <f t="shared" si="6"/>
        <v>0</v>
      </c>
      <c r="K66" s="20">
        <f t="shared" si="7"/>
        <v>0</v>
      </c>
      <c r="M66" s="21" t="str">
        <f t="shared" si="9"/>
        <v>podaj stawkę!</v>
      </c>
      <c r="N66" s="26">
        <f t="shared" si="10"/>
        <v>1</v>
      </c>
      <c r="O66" s="1">
        <f t="shared" si="11"/>
        <v>0</v>
      </c>
    </row>
    <row r="67" spans="2:15" s="1" customFormat="1" ht="19.7" customHeight="1" x14ac:dyDescent="0.2">
      <c r="B67" s="15" t="s">
        <v>123</v>
      </c>
      <c r="C67" s="16" t="s">
        <v>124</v>
      </c>
      <c r="D67" s="17" t="s">
        <v>125</v>
      </c>
      <c r="E67" s="15" t="s">
        <v>21</v>
      </c>
      <c r="F67" s="18">
        <v>278</v>
      </c>
      <c r="G67" s="65"/>
      <c r="H67" s="19">
        <f t="shared" si="8"/>
        <v>0</v>
      </c>
      <c r="I67" s="22">
        <v>0.08</v>
      </c>
      <c r="J67" s="20">
        <f t="shared" si="6"/>
        <v>0</v>
      </c>
      <c r="K67" s="20">
        <f t="shared" si="7"/>
        <v>0</v>
      </c>
      <c r="M67" s="21" t="str">
        <f t="shared" si="9"/>
        <v>podaj stawkę!</v>
      </c>
      <c r="N67" s="26">
        <f t="shared" si="10"/>
        <v>1</v>
      </c>
      <c r="O67" s="1">
        <f t="shared" si="11"/>
        <v>0</v>
      </c>
    </row>
    <row r="68" spans="2:15" s="1" customFormat="1" ht="19.7" customHeight="1" x14ac:dyDescent="0.2">
      <c r="B68" s="15" t="s">
        <v>126</v>
      </c>
      <c r="C68" s="16" t="s">
        <v>127</v>
      </c>
      <c r="D68" s="17" t="s">
        <v>128</v>
      </c>
      <c r="E68" s="15" t="s">
        <v>21</v>
      </c>
      <c r="F68" s="18">
        <v>10</v>
      </c>
      <c r="G68" s="65"/>
      <c r="H68" s="19">
        <f t="shared" si="8"/>
        <v>0</v>
      </c>
      <c r="I68" s="22">
        <v>0.08</v>
      </c>
      <c r="J68" s="20">
        <f t="shared" si="6"/>
        <v>0</v>
      </c>
      <c r="K68" s="20">
        <f t="shared" si="7"/>
        <v>0</v>
      </c>
      <c r="M68" s="21" t="str">
        <f t="shared" si="9"/>
        <v>podaj stawkę!</v>
      </c>
      <c r="N68" s="26">
        <f t="shared" si="10"/>
        <v>1</v>
      </c>
      <c r="O68" s="1">
        <f t="shared" si="11"/>
        <v>0</v>
      </c>
    </row>
    <row r="69" spans="2:15" s="1" customFormat="1" ht="28.7" customHeight="1" x14ac:dyDescent="0.2">
      <c r="B69" s="15" t="s">
        <v>129</v>
      </c>
      <c r="C69" s="16" t="s">
        <v>130</v>
      </c>
      <c r="D69" s="17" t="s">
        <v>131</v>
      </c>
      <c r="E69" s="15" t="s">
        <v>12</v>
      </c>
      <c r="F69" s="18">
        <v>1</v>
      </c>
      <c r="G69" s="65"/>
      <c r="H69" s="19">
        <f t="shared" si="8"/>
        <v>0</v>
      </c>
      <c r="I69" s="22">
        <v>0.08</v>
      </c>
      <c r="J69" s="20">
        <f t="shared" si="6"/>
        <v>0</v>
      </c>
      <c r="K69" s="20">
        <f t="shared" si="7"/>
        <v>0</v>
      </c>
      <c r="M69" s="21" t="str">
        <f t="shared" si="9"/>
        <v>podaj stawkę!</v>
      </c>
      <c r="N69" s="26">
        <f t="shared" si="10"/>
        <v>1</v>
      </c>
      <c r="O69" s="1">
        <f t="shared" si="11"/>
        <v>0</v>
      </c>
    </row>
    <row r="70" spans="2:15" s="1" customFormat="1" ht="19.7" customHeight="1" x14ac:dyDescent="0.2">
      <c r="B70" s="15" t="s">
        <v>132</v>
      </c>
      <c r="C70" s="16" t="s">
        <v>133</v>
      </c>
      <c r="D70" s="17" t="s">
        <v>134</v>
      </c>
      <c r="E70" s="15" t="s">
        <v>12</v>
      </c>
      <c r="F70" s="18">
        <v>892</v>
      </c>
      <c r="G70" s="65"/>
      <c r="H70" s="19">
        <f t="shared" si="8"/>
        <v>0</v>
      </c>
      <c r="I70" s="22">
        <v>0.08</v>
      </c>
      <c r="J70" s="20">
        <f t="shared" si="6"/>
        <v>0</v>
      </c>
      <c r="K70" s="20">
        <f t="shared" si="7"/>
        <v>0</v>
      </c>
      <c r="M70" s="21" t="str">
        <f t="shared" si="9"/>
        <v>podaj stawkę!</v>
      </c>
      <c r="N70" s="26">
        <f t="shared" si="10"/>
        <v>1</v>
      </c>
      <c r="O70" s="1">
        <f t="shared" si="11"/>
        <v>0</v>
      </c>
    </row>
    <row r="71" spans="2:15" s="1" customFormat="1" ht="19.7" customHeight="1" x14ac:dyDescent="0.2">
      <c r="B71" s="15" t="s">
        <v>136</v>
      </c>
      <c r="C71" s="16" t="s">
        <v>137</v>
      </c>
      <c r="D71" s="17" t="s">
        <v>138</v>
      </c>
      <c r="E71" s="15" t="s">
        <v>135</v>
      </c>
      <c r="F71" s="18">
        <v>50</v>
      </c>
      <c r="G71" s="65"/>
      <c r="H71" s="19">
        <f t="shared" si="8"/>
        <v>0</v>
      </c>
      <c r="I71" s="22">
        <v>0.08</v>
      </c>
      <c r="J71" s="20">
        <f t="shared" si="6"/>
        <v>0</v>
      </c>
      <c r="K71" s="20">
        <f t="shared" si="7"/>
        <v>0</v>
      </c>
      <c r="M71" s="21" t="str">
        <f t="shared" si="9"/>
        <v>podaj stawkę!</v>
      </c>
      <c r="N71" s="26">
        <f t="shared" si="10"/>
        <v>1</v>
      </c>
      <c r="O71" s="1">
        <f t="shared" si="11"/>
        <v>0</v>
      </c>
    </row>
    <row r="72" spans="2:15" s="1" customFormat="1" ht="43.5" customHeight="1" x14ac:dyDescent="0.2">
      <c r="B72" s="11" t="s">
        <v>0</v>
      </c>
      <c r="C72" s="12" t="s">
        <v>1</v>
      </c>
      <c r="D72" s="13" t="s">
        <v>2</v>
      </c>
      <c r="E72" s="13" t="s">
        <v>3</v>
      </c>
      <c r="F72" s="13" t="s">
        <v>4</v>
      </c>
      <c r="G72" s="64" t="s">
        <v>5</v>
      </c>
      <c r="H72" s="14" t="s">
        <v>6</v>
      </c>
      <c r="I72" s="12" t="s">
        <v>7</v>
      </c>
      <c r="J72" s="12" t="s">
        <v>8</v>
      </c>
      <c r="K72" s="14" t="s">
        <v>9</v>
      </c>
      <c r="M72" s="21"/>
      <c r="N72" s="26"/>
    </row>
    <row r="73" spans="2:15" s="1" customFormat="1" ht="19.7" customHeight="1" x14ac:dyDescent="0.2">
      <c r="B73" s="15" t="s">
        <v>139</v>
      </c>
      <c r="C73" s="16" t="s">
        <v>140</v>
      </c>
      <c r="D73" s="17" t="s">
        <v>141</v>
      </c>
      <c r="E73" s="15" t="s">
        <v>135</v>
      </c>
      <c r="F73" s="18">
        <v>1080</v>
      </c>
      <c r="G73" s="65"/>
      <c r="H73" s="19">
        <f t="shared" si="8"/>
        <v>0</v>
      </c>
      <c r="I73" s="22">
        <v>0.08</v>
      </c>
      <c r="J73" s="20">
        <f t="shared" si="6"/>
        <v>0</v>
      </c>
      <c r="K73" s="20">
        <f t="shared" si="7"/>
        <v>0</v>
      </c>
      <c r="M73" s="21" t="str">
        <f t="shared" si="9"/>
        <v>podaj stawkę!</v>
      </c>
      <c r="N73" s="26">
        <f t="shared" si="10"/>
        <v>1</v>
      </c>
      <c r="O73" s="1">
        <f t="shared" si="11"/>
        <v>0</v>
      </c>
    </row>
    <row r="74" spans="2:15" s="1" customFormat="1" ht="19.7" customHeight="1" x14ac:dyDescent="0.2">
      <c r="B74" s="15" t="s">
        <v>142</v>
      </c>
      <c r="C74" s="16" t="s">
        <v>143</v>
      </c>
      <c r="D74" s="17" t="s">
        <v>144</v>
      </c>
      <c r="E74" s="15" t="s">
        <v>135</v>
      </c>
      <c r="F74" s="18">
        <v>368</v>
      </c>
      <c r="G74" s="65"/>
      <c r="H74" s="19">
        <f t="shared" si="8"/>
        <v>0</v>
      </c>
      <c r="I74" s="22">
        <v>0.08</v>
      </c>
      <c r="J74" s="20">
        <f t="shared" si="6"/>
        <v>0</v>
      </c>
      <c r="K74" s="20">
        <f t="shared" si="7"/>
        <v>0</v>
      </c>
      <c r="M74" s="21" t="str">
        <f t="shared" si="9"/>
        <v>podaj stawkę!</v>
      </c>
      <c r="N74" s="26">
        <f t="shared" si="10"/>
        <v>1</v>
      </c>
      <c r="O74" s="1">
        <f t="shared" si="11"/>
        <v>0</v>
      </c>
    </row>
    <row r="75" spans="2:15" s="1" customFormat="1" ht="19.7" customHeight="1" x14ac:dyDescent="0.2">
      <c r="B75" s="15" t="s">
        <v>145</v>
      </c>
      <c r="C75" s="16" t="s">
        <v>146</v>
      </c>
      <c r="D75" s="17" t="s">
        <v>147</v>
      </c>
      <c r="E75" s="15" t="s">
        <v>135</v>
      </c>
      <c r="F75" s="18">
        <v>1.2</v>
      </c>
      <c r="G75" s="65"/>
      <c r="H75" s="19">
        <f t="shared" si="8"/>
        <v>0</v>
      </c>
      <c r="I75" s="22">
        <v>0.08</v>
      </c>
      <c r="J75" s="20">
        <f t="shared" si="6"/>
        <v>0</v>
      </c>
      <c r="K75" s="20">
        <f t="shared" si="7"/>
        <v>0</v>
      </c>
      <c r="M75" s="21" t="str">
        <f t="shared" si="9"/>
        <v>podaj stawkę!</v>
      </c>
      <c r="N75" s="26">
        <f t="shared" si="10"/>
        <v>1</v>
      </c>
      <c r="O75" s="1">
        <f t="shared" si="11"/>
        <v>0</v>
      </c>
    </row>
    <row r="76" spans="2:15" s="1" customFormat="1" ht="19.7" customHeight="1" x14ac:dyDescent="0.2">
      <c r="B76" s="15" t="s">
        <v>148</v>
      </c>
      <c r="C76" s="16" t="s">
        <v>149</v>
      </c>
      <c r="D76" s="17" t="s">
        <v>150</v>
      </c>
      <c r="E76" s="15" t="s">
        <v>135</v>
      </c>
      <c r="F76" s="18">
        <v>4.2</v>
      </c>
      <c r="G76" s="65"/>
      <c r="H76" s="19">
        <f t="shared" si="8"/>
        <v>0</v>
      </c>
      <c r="I76" s="22">
        <v>0.08</v>
      </c>
      <c r="J76" s="20">
        <f t="shared" si="6"/>
        <v>0</v>
      </c>
      <c r="K76" s="20">
        <f t="shared" si="7"/>
        <v>0</v>
      </c>
      <c r="M76" s="21" t="str">
        <f t="shared" si="9"/>
        <v>podaj stawkę!</v>
      </c>
      <c r="N76" s="26">
        <f t="shared" si="10"/>
        <v>1</v>
      </c>
      <c r="O76" s="1">
        <f t="shared" si="11"/>
        <v>0</v>
      </c>
    </row>
    <row r="77" spans="2:15" s="1" customFormat="1" ht="19.7" customHeight="1" x14ac:dyDescent="0.2">
      <c r="B77" s="15" t="s">
        <v>151</v>
      </c>
      <c r="C77" s="16" t="s">
        <v>152</v>
      </c>
      <c r="D77" s="17" t="s">
        <v>153</v>
      </c>
      <c r="E77" s="15" t="s">
        <v>135</v>
      </c>
      <c r="F77" s="18">
        <v>5</v>
      </c>
      <c r="G77" s="65"/>
      <c r="H77" s="19">
        <f t="shared" si="8"/>
        <v>0</v>
      </c>
      <c r="I77" s="22">
        <v>0.08</v>
      </c>
      <c r="J77" s="20">
        <f t="shared" si="6"/>
        <v>0</v>
      </c>
      <c r="K77" s="20">
        <f t="shared" si="7"/>
        <v>0</v>
      </c>
      <c r="M77" s="21" t="str">
        <f t="shared" si="9"/>
        <v>podaj stawkę!</v>
      </c>
      <c r="N77" s="26">
        <f t="shared" si="10"/>
        <v>1</v>
      </c>
      <c r="O77" s="1">
        <f t="shared" si="11"/>
        <v>0</v>
      </c>
    </row>
    <row r="78" spans="2:15" s="1" customFormat="1" ht="19.7" customHeight="1" x14ac:dyDescent="0.2">
      <c r="B78" s="15" t="s">
        <v>154</v>
      </c>
      <c r="C78" s="16" t="s">
        <v>155</v>
      </c>
      <c r="D78" s="17" t="s">
        <v>156</v>
      </c>
      <c r="E78" s="15" t="s">
        <v>135</v>
      </c>
      <c r="F78" s="18">
        <v>5</v>
      </c>
      <c r="G78" s="65"/>
      <c r="H78" s="19">
        <f t="shared" si="8"/>
        <v>0</v>
      </c>
      <c r="I78" s="22">
        <v>0.08</v>
      </c>
      <c r="J78" s="20">
        <f t="shared" si="6"/>
        <v>0</v>
      </c>
      <c r="K78" s="20">
        <f t="shared" si="7"/>
        <v>0</v>
      </c>
      <c r="M78" s="21" t="str">
        <f t="shared" si="9"/>
        <v>podaj stawkę!</v>
      </c>
      <c r="N78" s="26">
        <f t="shared" si="10"/>
        <v>1</v>
      </c>
      <c r="O78" s="1">
        <f t="shared" si="11"/>
        <v>0</v>
      </c>
    </row>
    <row r="79" spans="2:15" s="1" customFormat="1" ht="19.7" customHeight="1" x14ac:dyDescent="0.2">
      <c r="B79" s="15" t="s">
        <v>157</v>
      </c>
      <c r="C79" s="16" t="s">
        <v>158</v>
      </c>
      <c r="D79" s="17" t="s">
        <v>159</v>
      </c>
      <c r="E79" s="15" t="s">
        <v>135</v>
      </c>
      <c r="F79" s="18">
        <v>3.4</v>
      </c>
      <c r="G79" s="65"/>
      <c r="H79" s="19">
        <f t="shared" si="8"/>
        <v>0</v>
      </c>
      <c r="I79" s="22">
        <v>0.08</v>
      </c>
      <c r="J79" s="20">
        <f t="shared" si="6"/>
        <v>0</v>
      </c>
      <c r="K79" s="20">
        <f t="shared" si="7"/>
        <v>0</v>
      </c>
      <c r="M79" s="21" t="str">
        <f t="shared" si="9"/>
        <v>podaj stawkę!</v>
      </c>
      <c r="N79" s="26">
        <f t="shared" si="10"/>
        <v>1</v>
      </c>
      <c r="O79" s="1">
        <f t="shared" si="11"/>
        <v>0</v>
      </c>
    </row>
    <row r="80" spans="2:15" s="1" customFormat="1" ht="19.7" customHeight="1" x14ac:dyDescent="0.2">
      <c r="B80" s="15" t="s">
        <v>160</v>
      </c>
      <c r="C80" s="16" t="s">
        <v>161</v>
      </c>
      <c r="D80" s="17" t="s">
        <v>162</v>
      </c>
      <c r="E80" s="15" t="s">
        <v>135</v>
      </c>
      <c r="F80" s="18">
        <v>2</v>
      </c>
      <c r="G80" s="65"/>
      <c r="H80" s="19">
        <f t="shared" si="8"/>
        <v>0</v>
      </c>
      <c r="I80" s="22">
        <v>0.08</v>
      </c>
      <c r="J80" s="20">
        <f t="shared" si="6"/>
        <v>0</v>
      </c>
      <c r="K80" s="20">
        <f t="shared" si="7"/>
        <v>0</v>
      </c>
      <c r="M80" s="21" t="str">
        <f t="shared" si="9"/>
        <v>podaj stawkę!</v>
      </c>
      <c r="N80" s="26">
        <f t="shared" si="10"/>
        <v>1</v>
      </c>
      <c r="O80" s="1">
        <f t="shared" si="11"/>
        <v>0</v>
      </c>
    </row>
    <row r="81" spans="2:15" s="1" customFormat="1" ht="19.7" customHeight="1" x14ac:dyDescent="0.2">
      <c r="B81" s="15" t="s">
        <v>163</v>
      </c>
      <c r="C81" s="16" t="s">
        <v>164</v>
      </c>
      <c r="D81" s="17" t="s">
        <v>165</v>
      </c>
      <c r="E81" s="15" t="s">
        <v>135</v>
      </c>
      <c r="F81" s="18">
        <v>1.5</v>
      </c>
      <c r="G81" s="65"/>
      <c r="H81" s="19">
        <f t="shared" si="8"/>
        <v>0</v>
      </c>
      <c r="I81" s="22">
        <v>0.08</v>
      </c>
      <c r="J81" s="20">
        <f t="shared" si="6"/>
        <v>0</v>
      </c>
      <c r="K81" s="20">
        <f t="shared" si="7"/>
        <v>0</v>
      </c>
      <c r="M81" s="21" t="str">
        <f t="shared" si="9"/>
        <v>podaj stawkę!</v>
      </c>
      <c r="N81" s="26">
        <f t="shared" si="10"/>
        <v>1</v>
      </c>
      <c r="O81" s="1">
        <f t="shared" si="11"/>
        <v>0</v>
      </c>
    </row>
    <row r="82" spans="2:15" s="1" customFormat="1" ht="19.7" customHeight="1" x14ac:dyDescent="0.2">
      <c r="B82" s="15" t="s">
        <v>166</v>
      </c>
      <c r="C82" s="16" t="s">
        <v>167</v>
      </c>
      <c r="D82" s="17" t="s">
        <v>168</v>
      </c>
      <c r="E82" s="15" t="s">
        <v>135</v>
      </c>
      <c r="F82" s="18">
        <v>0.28000000000000003</v>
      </c>
      <c r="G82" s="65"/>
      <c r="H82" s="19">
        <f t="shared" si="8"/>
        <v>0</v>
      </c>
      <c r="I82" s="22">
        <v>0.08</v>
      </c>
      <c r="J82" s="20">
        <f t="shared" si="6"/>
        <v>0</v>
      </c>
      <c r="K82" s="20">
        <f t="shared" si="7"/>
        <v>0</v>
      </c>
      <c r="M82" s="21" t="str">
        <f t="shared" si="9"/>
        <v>podaj stawkę!</v>
      </c>
      <c r="N82" s="26">
        <f t="shared" si="10"/>
        <v>1</v>
      </c>
      <c r="O82" s="1">
        <f t="shared" si="11"/>
        <v>0</v>
      </c>
    </row>
    <row r="83" spans="2:15" s="1" customFormat="1" ht="19.7" customHeight="1" x14ac:dyDescent="0.2">
      <c r="B83" s="15" t="s">
        <v>169</v>
      </c>
      <c r="C83" s="16" t="s">
        <v>170</v>
      </c>
      <c r="D83" s="17" t="s">
        <v>171</v>
      </c>
      <c r="E83" s="15" t="s">
        <v>135</v>
      </c>
      <c r="F83" s="18">
        <v>36.1</v>
      </c>
      <c r="G83" s="65"/>
      <c r="H83" s="19">
        <f t="shared" si="8"/>
        <v>0</v>
      </c>
      <c r="I83" s="22">
        <v>0.08</v>
      </c>
      <c r="J83" s="20">
        <f t="shared" si="6"/>
        <v>0</v>
      </c>
      <c r="K83" s="20">
        <f t="shared" si="7"/>
        <v>0</v>
      </c>
      <c r="M83" s="21" t="str">
        <f t="shared" si="9"/>
        <v>podaj stawkę!</v>
      </c>
      <c r="N83" s="26">
        <f t="shared" si="10"/>
        <v>1</v>
      </c>
      <c r="O83" s="1">
        <f t="shared" si="11"/>
        <v>0</v>
      </c>
    </row>
    <row r="84" spans="2:15" s="1" customFormat="1" ht="45.4" customHeight="1" x14ac:dyDescent="0.2">
      <c r="B84" s="11" t="s">
        <v>0</v>
      </c>
      <c r="C84" s="12" t="s">
        <v>1</v>
      </c>
      <c r="D84" s="23" t="s">
        <v>2</v>
      </c>
      <c r="E84" s="13" t="s">
        <v>3</v>
      </c>
      <c r="F84" s="23" t="s">
        <v>4</v>
      </c>
      <c r="G84" s="64" t="s">
        <v>5</v>
      </c>
      <c r="H84" s="14" t="s">
        <v>6</v>
      </c>
      <c r="I84" s="12" t="s">
        <v>7</v>
      </c>
      <c r="J84" s="12" t="s">
        <v>8</v>
      </c>
      <c r="K84" s="14" t="s">
        <v>9</v>
      </c>
    </row>
    <row r="85" spans="2:15" s="1" customFormat="1" ht="89.65" customHeight="1" x14ac:dyDescent="0.2">
      <c r="B85" s="24" t="s">
        <v>172</v>
      </c>
      <c r="C85" s="16" t="s">
        <v>173</v>
      </c>
      <c r="D85" s="15" t="s">
        <v>174</v>
      </c>
      <c r="E85" s="15" t="s">
        <v>10</v>
      </c>
      <c r="F85" s="25">
        <v>962.4</v>
      </c>
      <c r="G85" s="65"/>
      <c r="H85" s="19">
        <f t="shared" ref="H85:H87" si="12">ROUND(F85*G85,2)</f>
        <v>0</v>
      </c>
      <c r="I85" s="22">
        <v>0.08</v>
      </c>
      <c r="J85" s="20">
        <f>ROUND(H85*I85,2)</f>
        <v>0</v>
      </c>
      <c r="K85" s="20">
        <f>ROUND(H85+J85,2)</f>
        <v>0</v>
      </c>
      <c r="M85" s="21" t="str">
        <f t="shared" ref="M85:M87" si="13">IF(AND(F85&gt;0,OR(ISBLANK(G85),G85=0)),"podaj stawkę!",IF(AND(ISBLANK(F85),G85&gt;0),"usuń stawkę",""))</f>
        <v>podaj stawkę!</v>
      </c>
      <c r="N85" s="26">
        <f t="shared" ref="N85:N87" si="14">IF(M85&lt;&gt;"",1,0)</f>
        <v>1</v>
      </c>
      <c r="O85" s="1">
        <f t="shared" ref="O85:O87" si="15">IF(I85="",1,0)</f>
        <v>0</v>
      </c>
    </row>
    <row r="86" spans="2:15" s="1" customFormat="1" ht="46.35" customHeight="1" x14ac:dyDescent="0.2">
      <c r="B86" s="24" t="s">
        <v>175</v>
      </c>
      <c r="C86" s="16" t="s">
        <v>176</v>
      </c>
      <c r="D86" s="15" t="s">
        <v>177</v>
      </c>
      <c r="E86" s="15" t="s">
        <v>10</v>
      </c>
      <c r="F86" s="25">
        <v>155</v>
      </c>
      <c r="G86" s="65"/>
      <c r="H86" s="19">
        <f t="shared" si="12"/>
        <v>0</v>
      </c>
      <c r="I86" s="22">
        <v>0.08</v>
      </c>
      <c r="J86" s="20">
        <f t="shared" ref="J86:J87" si="16">ROUND(H86*I86,2)</f>
        <v>0</v>
      </c>
      <c r="K86" s="20">
        <f t="shared" ref="K86:K87" si="17">ROUND(H86+J86,2)</f>
        <v>0</v>
      </c>
      <c r="M86" s="21" t="str">
        <f t="shared" si="13"/>
        <v>podaj stawkę!</v>
      </c>
      <c r="N86" s="26">
        <f t="shared" si="14"/>
        <v>1</v>
      </c>
      <c r="O86" s="1">
        <f t="shared" si="15"/>
        <v>0</v>
      </c>
    </row>
    <row r="87" spans="2:15" s="1" customFormat="1" ht="78.400000000000006" customHeight="1" x14ac:dyDescent="0.2">
      <c r="B87" s="24" t="s">
        <v>178</v>
      </c>
      <c r="C87" s="16" t="s">
        <v>179</v>
      </c>
      <c r="D87" s="15" t="s">
        <v>180</v>
      </c>
      <c r="E87" s="15" t="s">
        <v>10</v>
      </c>
      <c r="F87" s="25">
        <v>393.6</v>
      </c>
      <c r="G87" s="65"/>
      <c r="H87" s="19">
        <f t="shared" si="12"/>
        <v>0</v>
      </c>
      <c r="I87" s="22">
        <v>0.08</v>
      </c>
      <c r="J87" s="20">
        <f t="shared" si="16"/>
        <v>0</v>
      </c>
      <c r="K87" s="20">
        <f t="shared" si="17"/>
        <v>0</v>
      </c>
      <c r="M87" s="21" t="str">
        <f t="shared" si="13"/>
        <v>podaj stawkę!</v>
      </c>
      <c r="N87" s="26">
        <f t="shared" si="14"/>
        <v>1</v>
      </c>
      <c r="O87" s="1">
        <f t="shared" si="15"/>
        <v>0</v>
      </c>
    </row>
    <row r="88" spans="2:15" s="1" customFormat="1" ht="28.7" customHeight="1" x14ac:dyDescent="0.35">
      <c r="C88" s="28" t="str">
        <f>IF(N88&gt;0,"Nie wypełniono wszystkich stawek lub wprowadzono niepotrzebne stawki!!!!!!","")</f>
        <v>Nie wypełniono wszystkich stawek lub wprowadzono niepotrzebne stawki!!!!!!</v>
      </c>
      <c r="G88" s="61"/>
      <c r="H88" s="7"/>
      <c r="I88" s="7"/>
      <c r="J88" s="7"/>
      <c r="K88" s="7"/>
      <c r="N88" s="27">
        <f>SUM(N27:N87)</f>
        <v>55</v>
      </c>
      <c r="O88" s="27">
        <f>SUM(O27:O87)</f>
        <v>0</v>
      </c>
    </row>
    <row r="89" spans="2:15" s="1" customFormat="1" ht="21.4" customHeight="1" x14ac:dyDescent="0.2">
      <c r="B89" s="6" t="s">
        <v>181</v>
      </c>
      <c r="C89" s="6"/>
      <c r="D89" s="6"/>
      <c r="E89" s="5"/>
      <c r="F89" s="5"/>
      <c r="G89" s="66"/>
      <c r="H89" s="83">
        <f>SUM(H29,H31:H71,H73:H83,H85:H87)</f>
        <v>0</v>
      </c>
      <c r="I89" s="84"/>
      <c r="J89" s="85"/>
      <c r="K89" s="2"/>
    </row>
    <row r="90" spans="2:15" s="1" customFormat="1" ht="21.4" customHeight="1" x14ac:dyDescent="0.2">
      <c r="B90" s="6" t="s">
        <v>182</v>
      </c>
      <c r="C90" s="6"/>
      <c r="D90" s="6"/>
      <c r="E90" s="3"/>
      <c r="F90" s="3"/>
      <c r="G90" s="67"/>
      <c r="H90" s="83">
        <f>SUM(K29,K31:K45,K47:K71,K73:K83,K85:K87)</f>
        <v>0</v>
      </c>
      <c r="I90" s="84"/>
      <c r="J90" s="85"/>
      <c r="K90" s="2"/>
    </row>
    <row r="91" spans="2:15" s="1" customFormat="1" ht="21.4" customHeight="1" x14ac:dyDescent="0.35">
      <c r="B91" s="29"/>
      <c r="C91" s="28" t="str">
        <f>IF(O88&gt;0,"Nie wypełniono wszystkich stawek VAT!!!!!!","")</f>
        <v/>
      </c>
      <c r="D91" s="29"/>
      <c r="E91" s="30"/>
      <c r="F91" s="30"/>
      <c r="G91" s="68"/>
      <c r="H91" s="31"/>
      <c r="I91" s="73"/>
      <c r="J91" s="73"/>
      <c r="K91" s="73"/>
    </row>
    <row r="92" spans="2:15" s="1" customFormat="1" ht="58.15" customHeight="1" x14ac:dyDescent="0.2">
      <c r="B92" s="7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2" s="76"/>
      <c r="D92" s="76"/>
      <c r="E92" s="76"/>
      <c r="F92" s="76"/>
      <c r="G92" s="76"/>
      <c r="H92" s="77"/>
      <c r="I92" s="74"/>
      <c r="J92" s="74"/>
      <c r="K92" s="74"/>
    </row>
    <row r="93" spans="2:15" s="1" customFormat="1" ht="17.649999999999999" customHeight="1" x14ac:dyDescent="0.2">
      <c r="B93" s="78"/>
      <c r="C93" s="79"/>
      <c r="D93" s="79"/>
      <c r="E93" s="79"/>
      <c r="F93" s="79"/>
      <c r="G93" s="79"/>
      <c r="H93" s="80"/>
      <c r="I93" s="72" t="s">
        <v>188</v>
      </c>
      <c r="J93" s="72"/>
      <c r="K93" s="72"/>
    </row>
    <row r="1048468" x14ac:dyDescent="0.2"/>
    <row r="1048469" x14ac:dyDescent="0.2"/>
    <row r="1048470" x14ac:dyDescent="0.2"/>
    <row r="1048471" x14ac:dyDescent="0.2"/>
    <row r="1048472" x14ac:dyDescent="0.2"/>
    <row r="1048473" x14ac:dyDescent="0.2"/>
    <row r="1048474" x14ac:dyDescent="0.2"/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kuZ77i9N8iB6LlOkEUH9at31TfUQjaRP56ZD9r6+cFu2z6vqyLTxdRcP3diV18h/YD1LCYf7by7I4b/kIHnyQQ==" saltValue="dAoen/LypbOrSBlFF65eHg==" spinCount="100000" sheet="1" objects="1" scenarios="1" selectLockedCells="1"/>
  <mergeCells count="12">
    <mergeCell ref="I93:K93"/>
    <mergeCell ref="I91:K92"/>
    <mergeCell ref="B92:H93"/>
    <mergeCell ref="B14:K14"/>
    <mergeCell ref="B24:K24"/>
    <mergeCell ref="H89:J89"/>
    <mergeCell ref="H90:J90"/>
    <mergeCell ref="B1:D5"/>
    <mergeCell ref="B7:D7"/>
    <mergeCell ref="H5:J5"/>
    <mergeCell ref="H7:J7"/>
    <mergeCell ref="K7:L7"/>
  </mergeCells>
  <conditionalFormatting sqref="J73:K83 G73:H83 G29:H29 J29:K29 G31:H45 J31:K45 G47:H71 J47:K71 G85:H87 J85:K87">
    <cfRule type="cellIs" dxfId="8" priority="97" operator="greaterThan">
      <formula>0</formula>
    </cfRule>
  </conditionalFormatting>
  <conditionalFormatting sqref="G73:H83 G29:H29 G31:H45 G47:H71 G85:H87">
    <cfRule type="cellIs" dxfId="7" priority="94" operator="greaterThan">
      <formula>0</formula>
    </cfRule>
  </conditionalFormatting>
  <conditionalFormatting sqref="M29:M83 M85:M87">
    <cfRule type="cellIs" dxfId="6" priority="86" operator="equal">
      <formula>""</formula>
    </cfRule>
    <cfRule type="cellIs" dxfId="5" priority="87" operator="notEqual">
      <formula>"OK"</formula>
    </cfRule>
  </conditionalFormatting>
  <conditionalFormatting sqref="N29:N83 N85:N87">
    <cfRule type="cellIs" dxfId="4" priority="27" operator="greaterThan">
      <formula>0</formula>
    </cfRule>
  </conditionalFormatting>
  <conditionalFormatting sqref="I29 I31:I45 I47:I71 I73:I83">
    <cfRule type="expression" dxfId="3" priority="17">
      <formula>AND(G29&gt;0,I29="")</formula>
    </cfRule>
  </conditionalFormatting>
  <conditionalFormatting sqref="I85">
    <cfRule type="expression" dxfId="2" priority="11">
      <formula>AND(G85&gt;0,I85="")</formula>
    </cfRule>
  </conditionalFormatting>
  <conditionalFormatting sqref="I86">
    <cfRule type="expression" dxfId="1" priority="9">
      <formula>AND(G86&gt;0,I86="")</formula>
    </cfRule>
  </conditionalFormatting>
  <conditionalFormatting sqref="I87">
    <cfRule type="expression" dxfId="0" priority="8">
      <formula>AND(G87&gt;0,I87="")</formula>
    </cfRule>
  </conditionalFormatting>
  <dataValidations count="1">
    <dataValidation type="list" showInputMessage="1" showErrorMessage="1" error="Podaj właściwą stawkęVAT (8 lub 23%)" sqref="I73:I83 I29 I31:I45 I47:I71 I85:I87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56" customWidth="1"/>
    <col min="2" max="3" width="17.85546875" style="56" customWidth="1"/>
    <col min="4" max="4" width="16.7109375" style="56" customWidth="1"/>
    <col min="5" max="8" width="12.140625" style="56" customWidth="1"/>
    <col min="9" max="9" width="9.140625" style="56" customWidth="1"/>
    <col min="10" max="10" width="0" style="56" hidden="1" customWidth="1"/>
    <col min="11" max="11" width="18.28515625" style="56" hidden="1" customWidth="1"/>
    <col min="12" max="12" width="15.28515625" style="56" hidden="1" customWidth="1"/>
    <col min="13" max="13" width="11.42578125" style="56" hidden="1" customWidth="1"/>
    <col min="14" max="16384" width="0" style="56" hidden="1"/>
  </cols>
  <sheetData>
    <row r="1" spans="1:13" s="34" customFormat="1" ht="17.25" customHeight="1" x14ac:dyDescent="0.2">
      <c r="A1" s="32" t="s">
        <v>189</v>
      </c>
      <c r="B1" s="33"/>
      <c r="C1" s="33"/>
      <c r="D1" s="33"/>
      <c r="E1" s="33"/>
      <c r="F1" s="33"/>
      <c r="G1" s="33"/>
      <c r="H1" s="33"/>
      <c r="I1" s="33"/>
    </row>
    <row r="2" spans="1:13" s="38" customFormat="1" x14ac:dyDescent="0.2">
      <c r="A2" s="35"/>
      <c r="B2" s="36" t="s">
        <v>190</v>
      </c>
      <c r="C2" s="35"/>
      <c r="D2" s="37"/>
      <c r="E2" s="37"/>
      <c r="F2" s="37"/>
      <c r="G2" s="37"/>
      <c r="H2" s="37"/>
      <c r="I2" s="35"/>
      <c r="K2" s="39"/>
      <c r="L2" s="39"/>
      <c r="M2" s="39"/>
    </row>
    <row r="3" spans="1:13" s="38" customFormat="1" x14ac:dyDescent="0.2">
      <c r="A3" s="36" t="s">
        <v>190</v>
      </c>
      <c r="B3" s="40">
        <f>'Kosztorys ofertowy'!$H$90</f>
        <v>0</v>
      </c>
      <c r="C3" s="41"/>
      <c r="D3" s="37"/>
      <c r="E3" s="37"/>
      <c r="F3" s="37"/>
      <c r="G3" s="37"/>
      <c r="H3" s="37"/>
      <c r="I3" s="35"/>
    </row>
    <row r="4" spans="1:13" s="38" customFormat="1" x14ac:dyDescent="0.2">
      <c r="A4" s="36"/>
      <c r="B4" s="41"/>
      <c r="C4" s="42" t="s">
        <v>191</v>
      </c>
      <c r="D4" s="43" t="s">
        <v>192</v>
      </c>
      <c r="E4" s="43" t="s">
        <v>193</v>
      </c>
      <c r="F4" s="43" t="s">
        <v>194</v>
      </c>
      <c r="G4" s="43" t="s">
        <v>195</v>
      </c>
      <c r="H4" s="43" t="s">
        <v>196</v>
      </c>
      <c r="I4" s="35"/>
    </row>
    <row r="5" spans="1:13" s="38" customFormat="1" x14ac:dyDescent="0.2">
      <c r="A5" s="36" t="s">
        <v>197</v>
      </c>
      <c r="B5" s="35"/>
      <c r="C5" s="44"/>
      <c r="D5" s="45">
        <f>ROUND((B3-INT(B3))*100,0)</f>
        <v>0</v>
      </c>
      <c r="E5" s="45">
        <f>IF(B3&gt;=1,VALUE(RIGHT(LEFT(INT(B3),LEN(INT(B3))),3)),0)</f>
        <v>0</v>
      </c>
      <c r="F5" s="45">
        <f>IF(B3&gt;=1000,VALUE(TEXT(RIGHT(LEFT(INT(B3),LEN(INT(B3))-3),3),"000")),0)</f>
        <v>0</v>
      </c>
      <c r="G5" s="45">
        <f>IF(B3&gt;=1000000,VALUE(TEXT(RIGHT(LEFT(INT(B3),LEN(INT(B3))-6),3),"000")),0)</f>
        <v>0</v>
      </c>
      <c r="H5" s="45">
        <f>IF(B3&gt;=1000000000,VALUE(TEXT(RIGHT(LEFT(INT(B3),LEN(INT(B3))-9),3),"000")),0)</f>
        <v>0</v>
      </c>
      <c r="I5" s="35"/>
    </row>
    <row r="6" spans="1:13" s="38" customFormat="1" x14ac:dyDescent="0.2">
      <c r="A6" s="36" t="s">
        <v>198</v>
      </c>
      <c r="B6" s="46"/>
      <c r="C6" s="46" t="str">
        <f>ROUND((B3-INT(B3))*100,0)&amp;"/"&amp;100 &amp; " groszy"</f>
        <v>0/100 groszy</v>
      </c>
      <c r="D6" s="46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47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47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47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46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46"/>
    </row>
    <row r="7" spans="1:13" s="38" customFormat="1" x14ac:dyDescent="0.2">
      <c r="A7" s="35"/>
      <c r="B7" s="35"/>
      <c r="C7" s="35"/>
      <c r="D7" s="37"/>
      <c r="E7" s="37"/>
      <c r="F7" s="37"/>
      <c r="G7" s="37"/>
      <c r="H7" s="37"/>
      <c r="I7" s="35"/>
    </row>
    <row r="8" spans="1:13" s="38" customFormat="1" x14ac:dyDescent="0.2">
      <c r="A8" s="36" t="s">
        <v>199</v>
      </c>
      <c r="B8" s="48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49"/>
      <c r="D8" s="49"/>
      <c r="E8" s="49"/>
      <c r="F8" s="49"/>
      <c r="G8" s="49"/>
      <c r="H8" s="49"/>
      <c r="I8" s="50"/>
    </row>
    <row r="9" spans="1:13" s="38" customFormat="1" x14ac:dyDescent="0.2">
      <c r="A9" s="36" t="s">
        <v>200</v>
      </c>
      <c r="B9" s="48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49"/>
      <c r="D9" s="49"/>
      <c r="E9" s="49"/>
      <c r="F9" s="49"/>
      <c r="G9" s="49"/>
      <c r="H9" s="49"/>
      <c r="I9" s="50"/>
    </row>
    <row r="10" spans="1:13" s="38" customFormat="1" x14ac:dyDescent="0.2">
      <c r="A10" s="36" t="s">
        <v>201</v>
      </c>
      <c r="B10" s="48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49"/>
      <c r="D10" s="49"/>
      <c r="E10" s="49"/>
      <c r="F10" s="49"/>
      <c r="G10" s="49"/>
      <c r="H10" s="49"/>
      <c r="I10" s="50"/>
    </row>
    <row r="11" spans="1:13" s="38" customFormat="1" x14ac:dyDescent="0.2">
      <c r="A11" s="36"/>
      <c r="B11" s="35"/>
      <c r="C11" s="35"/>
      <c r="D11" s="37"/>
      <c r="E11" s="37"/>
      <c r="F11" s="37"/>
      <c r="G11" s="37"/>
      <c r="H11" s="37"/>
      <c r="I11" s="35"/>
    </row>
    <row r="12" spans="1:13" s="54" customFormat="1" ht="12.75" customHeight="1" x14ac:dyDescent="0.2">
      <c r="A12" s="51"/>
      <c r="B12" s="51"/>
      <c r="C12" s="51"/>
      <c r="D12" s="52"/>
      <c r="E12" s="52"/>
      <c r="F12" s="52"/>
      <c r="G12" s="52"/>
      <c r="H12" s="52"/>
      <c r="I12" s="53" t="s">
        <v>202</v>
      </c>
    </row>
    <row r="13" spans="1:13" x14ac:dyDescent="0.2">
      <c r="A13" s="55" t="s">
        <v>203</v>
      </c>
    </row>
    <row r="14" spans="1:13" x14ac:dyDescent="0.2">
      <c r="A14" s="57" t="s">
        <v>204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2021-10-08T06:45:16Z</cp:lastPrinted>
  <dcterms:created xsi:type="dcterms:W3CDTF">2021-10-07T21:49:02Z</dcterms:created>
  <dcterms:modified xsi:type="dcterms:W3CDTF">2021-11-15T13:42:28Z</dcterms:modified>
</cp:coreProperties>
</file>